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30" windowWidth="19200" windowHeight="11760" activeTab="1"/>
  </bookViews>
  <sheets>
    <sheet name="Władanie" sheetId="3" r:id="rId1"/>
    <sheet name="Podmioty wykres" sheetId="4" r:id="rId2"/>
    <sheet name="Podmioty" sheetId="6" r:id="rId3"/>
    <sheet name="Arkusz1" sheetId="8" r:id="rId4"/>
    <sheet name="Akcje" sheetId="7" r:id="rId5"/>
  </sheets>
  <calcPr calcId="152511"/>
</workbook>
</file>

<file path=xl/calcChain.xml><?xml version="1.0" encoding="utf-8"?>
<calcChain xmlns="http://schemas.openxmlformats.org/spreadsheetml/2006/main">
  <c r="B6" i="4" l="1"/>
  <c r="C7" i="4"/>
  <c r="M9" i="4"/>
  <c r="K9" i="4"/>
  <c r="K2" i="4"/>
  <c r="K3" i="4"/>
  <c r="K4" i="4"/>
  <c r="K5" i="4"/>
  <c r="K6" i="4"/>
  <c r="K1" i="4"/>
  <c r="I9" i="4"/>
  <c r="N36" i="6" l="1"/>
  <c r="D6" i="3" l="1"/>
  <c r="B10" i="7" l="1"/>
  <c r="U39" i="6" l="1"/>
  <c r="V24" i="6"/>
  <c r="U24" i="6"/>
  <c r="R39" i="6"/>
  <c r="R24" i="6"/>
  <c r="E52" i="6"/>
  <c r="A14" i="8"/>
  <c r="D2" i="8"/>
  <c r="G36" i="6"/>
  <c r="E36" i="6"/>
  <c r="F36" i="6"/>
  <c r="H36" i="6"/>
  <c r="I36" i="6"/>
  <c r="J36" i="6"/>
  <c r="K36" i="6"/>
  <c r="L36" i="6"/>
  <c r="M36" i="6"/>
  <c r="E41" i="6" l="1"/>
  <c r="E40" i="6"/>
  <c r="I38" i="6"/>
  <c r="H39" i="6"/>
  <c r="E39" i="6"/>
  <c r="C1" i="3"/>
  <c r="B2" i="4" l="1"/>
  <c r="B4" i="4"/>
  <c r="B5" i="4"/>
  <c r="B3" i="4"/>
  <c r="B1" i="4"/>
  <c r="J52" i="6"/>
  <c r="B20" i="3"/>
  <c r="C19" i="3" s="1"/>
  <c r="A16" i="7"/>
  <c r="B13" i="7" s="1"/>
  <c r="B36" i="6"/>
  <c r="B12" i="7" l="1"/>
  <c r="B14" i="7"/>
  <c r="C18" i="3"/>
  <c r="C17" i="3"/>
  <c r="C15" i="3"/>
  <c r="C16" i="3"/>
  <c r="B11" i="7"/>
  <c r="B15" i="7"/>
  <c r="C20" i="3" l="1"/>
</calcChain>
</file>

<file path=xl/sharedStrings.xml><?xml version="1.0" encoding="utf-8"?>
<sst xmlns="http://schemas.openxmlformats.org/spreadsheetml/2006/main" count="225" uniqueCount="103">
  <si>
    <t>Trwały zarząd</t>
  </si>
  <si>
    <t>Użyczenie</t>
  </si>
  <si>
    <t>Własność jednostki</t>
  </si>
  <si>
    <t>Wojewódzki Zasób Nieruchomości</t>
  </si>
  <si>
    <t>ZOZ</t>
  </si>
  <si>
    <t>ŚZDW</t>
  </si>
  <si>
    <t>WORD</t>
  </si>
  <si>
    <t>ŚZMiUW</t>
  </si>
  <si>
    <t>PBW</t>
  </si>
  <si>
    <t>MN</t>
  </si>
  <si>
    <t>MWK</t>
  </si>
  <si>
    <t>WDK</t>
  </si>
  <si>
    <t>WBP</t>
  </si>
  <si>
    <t>WOMP</t>
  </si>
  <si>
    <t>WUP</t>
  </si>
  <si>
    <t>RCNT</t>
  </si>
  <si>
    <t>Inne</t>
  </si>
  <si>
    <t>Jednostki budżetowe</t>
  </si>
  <si>
    <t>Samodzielne Publiczne ZOZ</t>
  </si>
  <si>
    <t>Instytucje kultury</t>
  </si>
  <si>
    <t>Użytkowanie wieczyste -</t>
  </si>
  <si>
    <t>Inne (MZD w Kielcach)</t>
  </si>
  <si>
    <t>Pozostałe (ŚODR i WODR)</t>
  </si>
  <si>
    <t>KULTURA</t>
  </si>
  <si>
    <t>WSZ</t>
  </si>
  <si>
    <t>WSS</t>
  </si>
  <si>
    <t>ZASÓB</t>
  </si>
  <si>
    <t>POZOSTAŁE</t>
  </si>
  <si>
    <t>INNE</t>
  </si>
  <si>
    <t>tr</t>
  </si>
  <si>
    <t>w</t>
  </si>
  <si>
    <t>u</t>
  </si>
  <si>
    <t>l</t>
  </si>
  <si>
    <t>z</t>
  </si>
  <si>
    <t>1</t>
  </si>
  <si>
    <t>2</t>
  </si>
  <si>
    <t>3</t>
  </si>
  <si>
    <t>SCDN</t>
  </si>
  <si>
    <t>TEATR</t>
  </si>
  <si>
    <t>SCRMiTS</t>
  </si>
  <si>
    <t>SCO</t>
  </si>
  <si>
    <t>SCP</t>
  </si>
  <si>
    <t xml:space="preserve">SCR </t>
  </si>
  <si>
    <t>FIL</t>
  </si>
  <si>
    <t>22</t>
  </si>
  <si>
    <t>Wieczyste użytkowanie</t>
  </si>
  <si>
    <t>BUDŻETOWE</t>
  </si>
  <si>
    <t>Świętokrzyska Agencja Rozwoju Regionu S.A.</t>
  </si>
  <si>
    <t xml:space="preserve">Użytkowanie wieczyste </t>
  </si>
  <si>
    <t xml:space="preserve">Własność jednostki          </t>
  </si>
  <si>
    <t xml:space="preserve">Użyczenie                                   </t>
  </si>
  <si>
    <t xml:space="preserve">Trwały zarząd                             </t>
  </si>
  <si>
    <t xml:space="preserve">Inne (Wojewódzki Zasób Nieruchomości)                         </t>
  </si>
  <si>
    <t>wykonanie</t>
  </si>
  <si>
    <t>2 016 470</t>
  </si>
  <si>
    <t>2 016 750</t>
  </si>
  <si>
    <t>2 015 470</t>
  </si>
  <si>
    <t>2 015 750</t>
  </si>
  <si>
    <t>570</t>
  </si>
  <si>
    <t>920</t>
  </si>
  <si>
    <t>970</t>
  </si>
  <si>
    <t>Plan 2015</t>
  </si>
  <si>
    <t>2 015 970</t>
  </si>
  <si>
    <t>forma</t>
  </si>
  <si>
    <t>paragraf</t>
  </si>
  <si>
    <t>w/i</t>
  </si>
  <si>
    <t>tr/i</t>
  </si>
  <si>
    <t>Plan 2016</t>
  </si>
  <si>
    <t>Dół</t>
  </si>
  <si>
    <t>Kolumna1</t>
  </si>
  <si>
    <t>Kolumna2</t>
  </si>
  <si>
    <t>Kolumna3</t>
  </si>
  <si>
    <t>Kolumna4</t>
  </si>
  <si>
    <t>g</t>
  </si>
  <si>
    <t>d</t>
  </si>
  <si>
    <t>wpłacono</t>
  </si>
  <si>
    <t>Plan nowy</t>
  </si>
  <si>
    <t>Nowy</t>
  </si>
  <si>
    <t xml:space="preserve">Samodzielne Publiczne ZOZ                 </t>
  </si>
  <si>
    <t>70,2265 ha</t>
  </si>
  <si>
    <t>185,9608 ha</t>
  </si>
  <si>
    <t>81,7271 ha</t>
  </si>
  <si>
    <t>70,1753 ha</t>
  </si>
  <si>
    <t>Pozostałe (WORD)</t>
  </si>
  <si>
    <t>ŚODR</t>
  </si>
  <si>
    <t>Pow.</t>
  </si>
  <si>
    <t>CKZiU Skarżysko</t>
  </si>
  <si>
    <t>CKZiU Morawica</t>
  </si>
  <si>
    <t xml:space="preserve">Wojewódzki Zasób Nieruchomości                         </t>
  </si>
  <si>
    <t>Świętokrzyska Kolejka Dojazdowa „Ciuchcia Expres Ponidzie" Sp. z o.o.</t>
  </si>
  <si>
    <t>Świętokrzyskie Centrum Innowacji 
i Transferu Technologii Sp. z o.o.</t>
  </si>
  <si>
    <t>Świętokrzyski Fundusz Poręczeniowy Sp. z o.o.</t>
  </si>
  <si>
    <t>Fundusz Pożyczkowy Województwa Świętokrzyskiego Sp. z o.o.</t>
  </si>
  <si>
    <t>„Uzdrowisko Busko-Zdrój" S.A.</t>
  </si>
  <si>
    <t>Przewozy Regionalne Sp. z o.o.</t>
  </si>
  <si>
    <t>Lolnisko Kielce Sp. z o.o. 
w likwidacji w upadłości likwidacyjnej</t>
  </si>
  <si>
    <t>Inne podmioty</t>
  </si>
  <si>
    <t>Nieodpłatne użytkowanie</t>
  </si>
  <si>
    <t>1197,4491 ha</t>
  </si>
  <si>
    <t>81,9459 ha</t>
  </si>
  <si>
    <t>Woi. Zasób</t>
  </si>
  <si>
    <t>171,6654 ha</t>
  </si>
  <si>
    <t>Nieodpłatne użytkowanie, 
użyczenie i użytkowanie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</si>
</sst>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10">
    <font>
      <sz val="11"/>
      <color theme="1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11"/>
      <color theme="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0"/>
      <name val="Czcionka tekstu podstawowego"/>
    </font>
    <font>
      <sz val="10"/>
      <name val="Arial"/>
      <family val="2"/>
      <charset val="238"/>
    </font>
    <font>
      <sz val="11"/>
      <color theme="1"/>
      <name val="Czcionka tekstu podstawowego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5999938962981048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164" fontId="0" fillId="0" borderId="0" xfId="0" applyNumberFormat="1"/>
    <xf numFmtId="0" fontId="2" fillId="2" borderId="2" xfId="0" applyFont="1" applyFill="1" applyBorder="1"/>
    <xf numFmtId="0" fontId="2" fillId="2" borderId="3" xfId="0" applyFont="1" applyFill="1" applyBorder="1"/>
    <xf numFmtId="1" fontId="0" fillId="0" borderId="0" xfId="0" applyNumberFormat="1"/>
    <xf numFmtId="3" fontId="1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Border="1"/>
    <xf numFmtId="0" fontId="4" fillId="0" borderId="0" xfId="0" applyFont="1" applyBorder="1"/>
    <xf numFmtId="0" fontId="4" fillId="0" borderId="0" xfId="0" applyFont="1"/>
    <xf numFmtId="0" fontId="0" fillId="0" borderId="0" xfId="0" applyFont="1"/>
    <xf numFmtId="0" fontId="1" fillId="0" borderId="1" xfId="0" applyNumberFormat="1" applyFont="1" applyFill="1" applyBorder="1" applyAlignment="1" applyProtection="1">
      <alignment horizontal="left" vertical="center" wrapText="1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2" fillId="2" borderId="4" xfId="0" applyFont="1" applyFill="1" applyBorder="1"/>
    <xf numFmtId="0" fontId="2" fillId="2" borderId="5" xfId="0" applyFont="1" applyFill="1" applyBorder="1"/>
    <xf numFmtId="0" fontId="0" fillId="4" borderId="6" xfId="0" applyFont="1" applyFill="1" applyBorder="1"/>
    <xf numFmtId="0" fontId="0" fillId="3" borderId="7" xfId="0" applyFont="1" applyFill="1" applyBorder="1"/>
    <xf numFmtId="0" fontId="0" fillId="3" borderId="6" xfId="0" applyFont="1" applyFill="1" applyBorder="1"/>
    <xf numFmtId="0" fontId="0" fillId="3" borderId="8" xfId="0" applyFont="1" applyFill="1" applyBorder="1"/>
    <xf numFmtId="0" fontId="0" fillId="4" borderId="7" xfId="0" applyFont="1" applyFill="1" applyBorder="1"/>
    <xf numFmtId="0" fontId="0" fillId="4" borderId="8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0" fillId="3" borderId="11" xfId="0" applyFont="1" applyFill="1" applyBorder="1"/>
    <xf numFmtId="0" fontId="6" fillId="3" borderId="9" xfId="0" applyFont="1" applyFill="1" applyBorder="1"/>
    <xf numFmtId="2" fontId="0" fillId="0" borderId="0" xfId="0" applyNumberFormat="1"/>
    <xf numFmtId="0" fontId="6" fillId="0" borderId="0" xfId="0" applyFont="1"/>
    <xf numFmtId="0" fontId="0" fillId="5" borderId="0" xfId="0" applyFill="1"/>
    <xf numFmtId="0" fontId="7" fillId="2" borderId="4" xfId="0" applyFont="1" applyFill="1" applyBorder="1"/>
    <xf numFmtId="0" fontId="0" fillId="6" borderId="7" xfId="0" applyFont="1" applyFill="1" applyBorder="1"/>
    <xf numFmtId="0" fontId="0" fillId="0" borderId="0" xfId="0" applyAlignment="1"/>
    <xf numFmtId="0" fontId="0" fillId="0" borderId="0" xfId="0" applyFont="1" applyAlignment="1"/>
    <xf numFmtId="0" fontId="8" fillId="0" borderId="0" xfId="0" applyNumberFormat="1" applyFont="1" applyFill="1" applyBorder="1" applyAlignment="1" applyProtection="1">
      <alignment vertical="top"/>
    </xf>
    <xf numFmtId="0" fontId="0" fillId="4" borderId="10" xfId="0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3" fontId="2" fillId="2" borderId="12" xfId="0" applyNumberFormat="1" applyFont="1" applyFill="1" applyBorder="1"/>
    <xf numFmtId="0" fontId="0" fillId="3" borderId="14" xfId="0" applyFont="1" applyFill="1" applyBorder="1"/>
    <xf numFmtId="0" fontId="0" fillId="3" borderId="13" xfId="0" applyFont="1" applyFill="1" applyBorder="1"/>
    <xf numFmtId="0" fontId="0" fillId="4" borderId="15" xfId="0" applyFont="1" applyFill="1" applyBorder="1"/>
    <xf numFmtId="0" fontId="0" fillId="3" borderId="15" xfId="0" applyFont="1" applyFill="1" applyBorder="1"/>
    <xf numFmtId="0" fontId="9" fillId="4" borderId="10" xfId="0" applyFont="1" applyFill="1" applyBorder="1"/>
    <xf numFmtId="0" fontId="5" fillId="3" borderId="6" xfId="0" applyFont="1" applyFill="1" applyBorder="1"/>
    <xf numFmtId="0" fontId="5" fillId="3" borderId="8" xfId="0" applyFont="1" applyFill="1" applyBorder="1"/>
    <xf numFmtId="0" fontId="5" fillId="3" borderId="7" xfId="0" applyFont="1" applyFill="1" applyBorder="1"/>
    <xf numFmtId="0" fontId="5" fillId="3" borderId="12" xfId="0" applyFont="1" applyFill="1" applyBorder="1"/>
    <xf numFmtId="0" fontId="7" fillId="2" borderId="16" xfId="0" applyFont="1" applyFill="1" applyBorder="1"/>
    <xf numFmtId="165" fontId="0" fillId="0" borderId="0" xfId="0" applyNumberFormat="1"/>
    <xf numFmtId="10" fontId="0" fillId="0" borderId="0" xfId="0" applyNumberFormat="1"/>
    <xf numFmtId="164" fontId="8" fillId="0" borderId="0" xfId="0" quotePrefix="1" applyNumberFormat="1" applyFont="1" applyFill="1" applyBorder="1" applyAlignment="1" applyProtection="1">
      <alignment vertical="top"/>
    </xf>
    <xf numFmtId="0" fontId="0" fillId="0" borderId="0" xfId="0" applyAlignment="1">
      <alignment wrapText="1"/>
    </xf>
  </cellXfs>
  <cellStyles count="1">
    <cellStyle name="Normalny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zcionka tekstu podstawowego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/>
        <right style="thin">
          <color theme="0"/>
        </right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/>
        <right style="thin">
          <color theme="0"/>
        </right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/>
        <right style="thin">
          <color theme="0"/>
        </right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/>
        <right style="thin">
          <color theme="0"/>
        </right>
        <top style="thin">
          <color theme="0"/>
        </top>
        <bottom/>
      </border>
    </dxf>
    <dxf>
      <border outline="0">
        <top style="thin">
          <color theme="0"/>
        </top>
      </border>
    </dxf>
    <dxf>
      <border outline="0">
        <left style="thin">
          <color theme="0"/>
        </left>
        <bottom style="thin">
          <color theme="0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zcionka tekstu podstawowego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/>
              <a:t>Formy władania nieruchomościami                                                                     Województwa Świętokrzyskiego                                                                                               stan na dzień 31.12.2017 r.</a:t>
            </a:r>
          </a:p>
        </c:rich>
      </c:tx>
      <c:layout>
        <c:manualLayout>
          <c:xMode val="edge"/>
          <c:yMode val="edge"/>
          <c:x val="0.32270743094731302"/>
          <c:y val="3.09227029278166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364810965237728E-2"/>
          <c:y val="0.23091530748097294"/>
          <c:w val="0.56807339317375771"/>
          <c:h val="0.76781364622346471"/>
        </c:manualLayout>
      </c:layout>
      <c:pieChart>
        <c:varyColors val="1"/>
        <c:ser>
          <c:idx val="0"/>
          <c:order val="0"/>
          <c:explosion val="19"/>
          <c:dPt>
            <c:idx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C000"/>
              </a:solidFill>
            </c:spPr>
          </c:dPt>
          <c:dPt>
            <c:idx val="4"/>
            <c:bubble3D val="0"/>
            <c:spPr>
              <a:solidFill>
                <a:srgbClr val="00B050"/>
              </a:solidFill>
            </c:spPr>
          </c:dPt>
          <c:dLbls>
            <c:dLbl>
              <c:idx val="0"/>
              <c:layout>
                <c:manualLayout>
                  <c:x val="-5.7226821006348565E-2"/>
                  <c:y val="5.5665513148436062E-2"/>
                </c:manualLayout>
              </c:layout>
              <c:tx>
                <c:rich>
                  <a:bodyPr/>
                  <a:lstStyle/>
                  <a:p>
                    <a:pPr>
                      <a:defRPr sz="32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745257270191654E-2"/>
                  <c:y val="7.8307772038049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0487560849765575"/>
                  <c:y val="4.7095106742230469E-2"/>
                </c:manualLayout>
              </c:layout>
              <c:spPr/>
              <c:txPr>
                <a:bodyPr/>
                <a:lstStyle/>
                <a:p>
                  <a:pPr>
                    <a:defRPr sz="32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417345766252153"/>
                  <c:y val="-0.19776986475416689"/>
                </c:manualLayout>
              </c:layout>
              <c:spPr/>
              <c:txPr>
                <a:bodyPr/>
                <a:lstStyle/>
                <a:p>
                  <a:pPr>
                    <a:defRPr sz="44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Władanie!$B$1:$C$5</c:f>
              <c:multiLvlStrCache>
                <c:ptCount val="5"/>
                <c:lvl>
                  <c:pt idx="0">
                    <c:v>34,4556 ha</c:v>
                  </c:pt>
                  <c:pt idx="1">
                    <c:v>70,1753 ha</c:v>
                  </c:pt>
                  <c:pt idx="2">
                    <c:v>81,9459 ha</c:v>
                  </c:pt>
                  <c:pt idx="3">
                    <c:v>171,6654 ha</c:v>
                  </c:pt>
                  <c:pt idx="4">
                    <c:v>1197,4491 ha</c:v>
                  </c:pt>
                </c:lvl>
                <c:lvl>
                  <c:pt idx="0">
                    <c:v>Użytkowanie wieczyste </c:v>
                  </c:pt>
                  <c:pt idx="1">
                    <c:v>Własność jednostki          </c:v>
                  </c:pt>
                  <c:pt idx="2">
                    <c:v>Nieodpłatne użytkowanie, 
użyczenie i użytkowanie</c:v>
                  </c:pt>
                  <c:pt idx="3">
                    <c:v>Wojewódzki Zasób Nieruchomości                         </c:v>
                  </c:pt>
                  <c:pt idx="4">
                    <c:v>Trwały zarząd                             </c:v>
                  </c:pt>
                </c:lvl>
              </c:multiLvlStrCache>
            </c:multiLvlStrRef>
          </c:cat>
          <c:val>
            <c:numRef>
              <c:f>Władanie!$D$1:$D$5</c:f>
              <c:numCache>
                <c:formatCode>General</c:formatCode>
                <c:ptCount val="5"/>
                <c:pt idx="0" formatCode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11</c:v>
                </c:pt>
                <c:pt idx="4" formatCode="0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1"/>
        <c:txPr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2"/>
        <c:txPr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3"/>
        <c:txPr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4"/>
        <c:txPr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ayout>
        <c:manualLayout>
          <c:xMode val="edge"/>
          <c:yMode val="edge"/>
          <c:x val="0.67820834361516791"/>
          <c:y val="0.2862930605011953"/>
          <c:w val="0.31166186847726657"/>
          <c:h val="0.65336161393110015"/>
        </c:manualLayout>
      </c:layout>
      <c:overlay val="1"/>
      <c:txPr>
        <a:bodyPr/>
        <a:lstStyle/>
        <a:p>
          <a:pPr>
            <a:defRPr sz="1105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l-PL"/>
        </a:p>
      </c:txPr>
    </c:legend>
    <c:plotVisOnly val="1"/>
    <c:dispBlanksAs val="zero"/>
    <c:showDLblsOverMax val="0"/>
  </c:chart>
  <c:spPr>
    <a:ln cmpd="dbl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2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 sz="2800"/>
              <a:t>Podmioty władające nieruchomościami                           Województwa Świętokrzyskiego                                                        stan na dzień 31.12.2017 r. </a:t>
            </a:r>
          </a:p>
        </c:rich>
      </c:tx>
      <c:layout>
        <c:manualLayout>
          <c:xMode val="edge"/>
          <c:yMode val="edge"/>
          <c:x val="0.18925581372271758"/>
          <c:y val="1.01539939086561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78311672613703"/>
          <c:y val="0.29711368059750409"/>
          <c:w val="0.49856368856439132"/>
          <c:h val="0.67250704811945494"/>
        </c:manualLayout>
      </c:layout>
      <c:pie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explosion val="25"/>
          <c:dPt>
            <c:idx val="0"/>
            <c:bubble3D val="0"/>
            <c:explosion val="15"/>
            <c:spPr>
              <a:solidFill>
                <a:srgbClr val="C00000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/>
              </a:sp3d>
            </c:spPr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/>
              </a:sp3d>
            </c:spPr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/>
              </a:sp3d>
            </c:spPr>
          </c:dPt>
          <c:dPt>
            <c:idx val="3"/>
            <c:bubble3D val="0"/>
            <c:spPr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/>
              </a:sp3d>
            </c:spPr>
          </c:dPt>
          <c:dPt>
            <c:idx val="4"/>
            <c:bubble3D val="0"/>
            <c:spPr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/>
              </a:sp3d>
            </c:spPr>
          </c:dPt>
          <c:dPt>
            <c:idx val="5"/>
            <c:bubble3D val="0"/>
            <c:spPr>
              <a:solidFill>
                <a:schemeClr val="tx1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/>
            </c:spPr>
          </c:dPt>
          <c:dLbls>
            <c:dLbl>
              <c:idx val="0"/>
              <c:layout>
                <c:manualLayout>
                  <c:x val="-0.17545163911821257"/>
                  <c:y val="-0.14826867630004092"/>
                </c:manualLayout>
              </c:layout>
              <c:tx>
                <c:rich>
                  <a:bodyPr/>
                  <a:lstStyle/>
                  <a:p>
                    <a:pPr>
                      <a:defRPr sz="54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/>
                      <a:t>70,4%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437787110597564"/>
                      <c:h val="0.15209313183139653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3.4594733748060075E-2"/>
                  <c:y val="-1.1706804096608259E-2"/>
                </c:manualLayout>
              </c:layout>
              <c:tx>
                <c:rich>
                  <a:bodyPr/>
                  <a:lstStyle/>
                  <a:p>
                    <a:pPr>
                      <a:defRPr sz="48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/>
                      <a:t>11,0%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641952786306245"/>
                      <c:h val="0.12719570901608693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6.9433768994682918E-3"/>
                  <c:y val="2.5756515485998617E-2"/>
                </c:manualLayout>
              </c:layout>
              <c:tx>
                <c:rich>
                  <a:bodyPr/>
                  <a:lstStyle/>
                  <a:p>
                    <a:pPr>
                      <a:defRPr sz="48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/>
                      <a:t>8,6%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8338388402203"/>
                      <c:h val="0.10412699106791591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48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/>
                      <a:t>5,1%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4.2278698477976648E-2"/>
                  <c:y val="9.8963636143057868E-3"/>
                </c:manualLayout>
              </c:layout>
              <c:tx>
                <c:rich>
                  <a:bodyPr/>
                  <a:lstStyle/>
                  <a:p>
                    <a:pPr>
                      <a:defRPr sz="48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 sz="4590" baseline="0"/>
                      <a:t>4,8%</a:t>
                    </a:r>
                    <a:endParaRPr lang="pl-PL"/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740577005342411"/>
                      <c:h val="0.10031746700445558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8.4403224335093854E-2"/>
                  <c:y val="7.21189899341909E-2"/>
                </c:manualLayout>
              </c:layout>
              <c:tx>
                <c:rich>
                  <a:bodyPr/>
                  <a:lstStyle/>
                  <a:p>
                    <a:pPr>
                      <a:defRPr sz="4800" b="1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pl-PL" sz="3600"/>
                      <a:t>0,1%</a:t>
                    </a:r>
                    <a:endParaRPr lang="pl-PL"/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4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'Podmioty wykres'!$A$1:$B$6</c:f>
              <c:multiLvlStrCache>
                <c:ptCount val="6"/>
                <c:lvl>
                  <c:pt idx="0">
                    <c:v>1094,8324 ha</c:v>
                  </c:pt>
                  <c:pt idx="1">
                    <c:v>171,6654 ha</c:v>
                  </c:pt>
                  <c:pt idx="2">
                    <c:v>133,9927 ha</c:v>
                  </c:pt>
                  <c:pt idx="3">
                    <c:v>79,5276 ha</c:v>
                  </c:pt>
                  <c:pt idx="4">
                    <c:v>74,0372 ha</c:v>
                  </c:pt>
                  <c:pt idx="5">
                    <c:v>1,6360 ha</c:v>
                  </c:pt>
                </c:lvl>
                <c:lvl>
                  <c:pt idx="0">
                    <c:v>Jednostki budżetowe</c:v>
                  </c:pt>
                  <c:pt idx="1">
                    <c:v>Wojewódzki Zasób Nieruchomości</c:v>
                  </c:pt>
                  <c:pt idx="2">
                    <c:v>Inne podmioty</c:v>
                  </c:pt>
                  <c:pt idx="3">
                    <c:v>Samodzielne Publiczne ZOZ                 </c:v>
                  </c:pt>
                  <c:pt idx="4">
                    <c:v>Instytucje kultury</c:v>
                  </c:pt>
                  <c:pt idx="5">
                    <c:v>Pozostałe (WORD)</c:v>
                  </c:pt>
                </c:lvl>
              </c:multiLvlStrCache>
            </c:multiLvlStrRef>
          </c:cat>
          <c:val>
            <c:numRef>
              <c:f>'Podmioty wykres'!$C$1:$C$6</c:f>
              <c:numCache>
                <c:formatCode>0.0%</c:formatCode>
                <c:ptCount val="6"/>
                <c:pt idx="0">
                  <c:v>0.70399999999999996</c:v>
                </c:pt>
                <c:pt idx="1">
                  <c:v>0.11</c:v>
                </c:pt>
                <c:pt idx="2">
                  <c:v>8.5999999999999993E-2</c:v>
                </c:pt>
                <c:pt idx="3">
                  <c:v>5.0999999999999997E-2</c:v>
                </c:pt>
                <c:pt idx="4">
                  <c:v>4.8000000000000001E-2</c:v>
                </c:pt>
                <c:pt idx="5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1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2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3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4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egendEntry>
        <c:idx val="5"/>
        <c:txPr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</c:legendEntry>
      <c:layout>
        <c:manualLayout>
          <c:xMode val="edge"/>
          <c:yMode val="edge"/>
          <c:x val="0.64406972136892415"/>
          <c:y val="0.35512731874333586"/>
          <c:w val="0.34965429196937603"/>
          <c:h val="0.50096527407758251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l-PL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4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 sz="2400" b="1" i="0" u="none" strike="noStrike" baseline="0">
                <a:solidFill>
                  <a:srgbClr val="000000"/>
                </a:solidFill>
                <a:latin typeface="Calibri"/>
              </a:rPr>
              <a:t>Udziały/akcje posiadane przez Województwo Świętokrzyskie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 sz="2400" b="1" i="0" u="none" strike="noStrike" baseline="0">
                <a:solidFill>
                  <a:srgbClr val="000000"/>
                </a:solidFill>
                <a:latin typeface="Calibri"/>
              </a:rPr>
              <a:t>w spółkach prawa handlowego  (w PLN)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 sz="2400" b="1" i="0" u="none" strike="noStrike" baseline="0">
                <a:solidFill>
                  <a:srgbClr val="000000"/>
                </a:solidFill>
                <a:latin typeface="Calibri"/>
              </a:rPr>
              <a:t>stan na 31.12.2017 r.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0"/>
      <c:perspective val="30"/>
    </c:view3D>
    <c:floor>
      <c:thickness val="0"/>
      <c:spPr>
        <a:noFill/>
      </c:spPr>
    </c:floor>
    <c:sideWall>
      <c:thickness val="0"/>
      <c:spPr>
        <a:solidFill>
          <a:schemeClr val="bg2"/>
        </a:solidFill>
        <a:ln>
          <a:solidFill>
            <a:schemeClr val="bg1">
              <a:lumMod val="95000"/>
            </a:schemeClr>
          </a:solidFill>
        </a:ln>
      </c:spPr>
    </c:sideWall>
    <c:backWall>
      <c:thickness val="0"/>
      <c:spPr>
        <a:solidFill>
          <a:schemeClr val="bg2">
            <a:lumMod val="90000"/>
          </a:schemeClr>
        </a:solidFill>
      </c:spPr>
    </c:backWall>
    <c:plotArea>
      <c:layout>
        <c:manualLayout>
          <c:layoutTarget val="inner"/>
          <c:xMode val="edge"/>
          <c:yMode val="edge"/>
          <c:x val="8.8421050677252675E-3"/>
          <c:y val="0.19460541581426238"/>
          <c:w val="0.97838596539000489"/>
          <c:h val="0.40607282650462745"/>
        </c:manualLayout>
      </c:layout>
      <c:bar3DChart>
        <c:barDir val="col"/>
        <c:grouping val="standard"/>
        <c:varyColors val="0"/>
        <c:ser>
          <c:idx val="1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3.4349682898749914E-2"/>
                  <c:y val="-6.3862720882963644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603384841795441E-2"/>
                  <c:y val="-4.016064257028111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546725533480462E-2"/>
                  <c:y val="-4.3373493975903628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697817022320332E-2"/>
                  <c:y val="-4.3373493975903628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8300220750551876E-3"/>
                  <c:y val="-4.8192771084337366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8502885403997566E-3"/>
                  <c:y val="-3.3229685131086893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3.3734939759036145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3.9298244745445618E-3"/>
                  <c:y val="-2.9306736192000245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9122805931807031E-3"/>
                  <c:y val="-1.5515330925176603E-2"/>
                </c:manualLayout>
              </c:layout>
              <c:spPr/>
              <c:txPr>
                <a:bodyPr/>
                <a:lstStyle/>
                <a:p>
                  <a:pPr>
                    <a:defRPr sz="1800" b="1" i="0" u="none" strike="noStrike" baseline="0">
                      <a:solidFill>
                        <a:srgbClr val="003366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l-PL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800" b="1" i="0" u="none" strike="noStrike" baseline="0">
                    <a:solidFill>
                      <a:srgbClr val="003366"/>
                    </a:solidFill>
                    <a:latin typeface="Calibri"/>
                    <a:ea typeface="Calibri"/>
                    <a:cs typeface="Calibri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Akcje!$A$1:$A$8</c:f>
              <c:strCache>
                <c:ptCount val="8"/>
                <c:pt idx="0">
                  <c:v>Świętokrzyska Agencja Rozwoju Regionu S.A.</c:v>
                </c:pt>
                <c:pt idx="1">
                  <c:v>Świętokrzyska Kolejka Dojazdowa „Ciuchcia Expres Ponidzie" Sp. z o.o.</c:v>
                </c:pt>
                <c:pt idx="2">
                  <c:v>Lolnisko Kielce Sp. z o.o. 
w likwidacji w upadłości likwidacyjnej</c:v>
                </c:pt>
                <c:pt idx="3">
                  <c:v>Świętokrzyskie Centrum Innowacji 
i Transferu Technologii Sp. z o.o.</c:v>
                </c:pt>
                <c:pt idx="4">
                  <c:v>Świętokrzyski Fundusz Poręczeniowy Sp. z o.o.</c:v>
                </c:pt>
                <c:pt idx="5">
                  <c:v>Fundusz Pożyczkowy Województwa Świętokrzyskiego Sp. z o.o.</c:v>
                </c:pt>
                <c:pt idx="6">
                  <c:v>„Uzdrowisko Busko-Zdrój" S.A.</c:v>
                </c:pt>
                <c:pt idx="7">
                  <c:v>Przewozy Regionalne Sp. z o.o.</c:v>
                </c:pt>
              </c:strCache>
            </c:strRef>
          </c:cat>
          <c:val>
            <c:numRef>
              <c:f>Akcje!$B$1:$B$8</c:f>
              <c:numCache>
                <c:formatCode>#,##0</c:formatCode>
                <c:ptCount val="8"/>
                <c:pt idx="0">
                  <c:v>30000</c:v>
                </c:pt>
                <c:pt idx="1">
                  <c:v>100000</c:v>
                </c:pt>
                <c:pt idx="2">
                  <c:v>420000</c:v>
                </c:pt>
                <c:pt idx="3">
                  <c:v>2693000</c:v>
                </c:pt>
                <c:pt idx="4">
                  <c:v>5000000</c:v>
                </c:pt>
                <c:pt idx="5">
                  <c:v>9500000</c:v>
                </c:pt>
                <c:pt idx="6">
                  <c:v>22500000</c:v>
                </c:pt>
                <c:pt idx="7">
                  <c:v>23109000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7386496"/>
        <c:axId val="57388032"/>
        <c:axId val="38656192"/>
      </c:bar3DChart>
      <c:catAx>
        <c:axId val="5738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57388032"/>
        <c:crosses val="autoZero"/>
        <c:auto val="1"/>
        <c:lblAlgn val="ctr"/>
        <c:lblOffset val="100"/>
        <c:noMultiLvlLbl val="0"/>
      </c:catAx>
      <c:valAx>
        <c:axId val="5738803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57386496"/>
        <c:crosses val="autoZero"/>
        <c:crossBetween val="between"/>
      </c:valAx>
      <c:serAx>
        <c:axId val="38656192"/>
        <c:scaling>
          <c:orientation val="minMax"/>
        </c:scaling>
        <c:delete val="1"/>
        <c:axPos val="b"/>
        <c:majorTickMark val="out"/>
        <c:minorTickMark val="none"/>
        <c:tickLblPos val="nextTo"/>
        <c:crossAx val="57388032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527050</xdr:colOff>
      <xdr:row>6</xdr:row>
      <xdr:rowOff>44450</xdr:rowOff>
    </xdr:from>
    <xdr:to>
      <xdr:col>19</xdr:col>
      <xdr:colOff>317500</xdr:colOff>
      <xdr:row>49</xdr:row>
      <xdr:rowOff>12700</xdr:rowOff>
    </xdr:to>
    <xdr:graphicFrame macro="">
      <xdr:nvGraphicFramePr>
        <xdr:cNvPr id="20555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1114425</xdr:colOff>
      <xdr:row>18</xdr:row>
      <xdr:rowOff>161925</xdr:rowOff>
    </xdr:from>
    <xdr:to>
      <xdr:col>10</xdr:col>
      <xdr:colOff>409575</xdr:colOff>
      <xdr:row>60</xdr:row>
      <xdr:rowOff>161925</xdr:rowOff>
    </xdr:to>
    <xdr:graphicFrame macro="">
      <xdr:nvGraphicFramePr>
        <xdr:cNvPr id="23627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0.81576</cdr:x>
      <cdr:y>0.0127</cdr:y>
    </cdr:from>
    <cdr:to>
      <cdr:x>0.99106</cdr:x>
      <cdr:y>0.14444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8255794" y="95262"/>
          <a:ext cx="1774044" cy="988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1100">
              <a:latin typeface="Times New Roman" pitchFamily="18" charset="0"/>
              <a:cs typeface="Times New Roman" pitchFamily="18" charset="0"/>
            </a:rPr>
            <a:t>Załącznik Nr 1d               </a:t>
          </a:r>
        </a:p>
        <a:p xmlns:a="http://schemas.openxmlformats.org/drawingml/2006/main">
          <a:pPr algn="ctr"/>
          <a:r>
            <a:rPr lang="pl-PL" sz="1100">
              <a:latin typeface="Times New Roman" pitchFamily="18" charset="0"/>
              <a:cs typeface="Times New Roman" pitchFamily="18" charset="0"/>
            </a:rPr>
            <a:t>do Uchwały Nr 3712/18</a:t>
          </a:r>
        </a:p>
        <a:p xmlns:a="http://schemas.openxmlformats.org/drawingml/2006/main">
          <a:pPr algn="ctr"/>
          <a:r>
            <a:rPr lang="pl-PL" sz="1100">
              <a:latin typeface="Times New Roman" pitchFamily="18" charset="0"/>
              <a:cs typeface="Times New Roman" pitchFamily="18" charset="0"/>
            </a:rPr>
            <a:t>Zarządu Województwa Świętokrzyskiego </a:t>
          </a:r>
        </a:p>
        <a:p xmlns:a="http://schemas.openxmlformats.org/drawingml/2006/main">
          <a:pPr algn="ctr"/>
          <a:r>
            <a:rPr lang="pl-PL" sz="1100">
              <a:latin typeface="Times New Roman" pitchFamily="18" charset="0"/>
              <a:cs typeface="Times New Roman" pitchFamily="18" charset="0"/>
            </a:rPr>
            <a:t>z dnia 28</a:t>
          </a:r>
          <a:r>
            <a:rPr lang="pl-PL" sz="11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pl-PL" sz="1100">
              <a:latin typeface="Times New Roman" pitchFamily="18" charset="0"/>
              <a:cs typeface="Times New Roman" pitchFamily="18" charset="0"/>
            </a:rPr>
            <a:t>marca 2018 r.</a:t>
          </a:r>
        </a:p>
        <a:p xmlns:a="http://schemas.openxmlformats.org/drawingml/2006/main">
          <a:endParaRPr lang="pl-PL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1562100</xdr:colOff>
      <xdr:row>10</xdr:row>
      <xdr:rowOff>38100</xdr:rowOff>
    </xdr:from>
    <xdr:to>
      <xdr:col>11</xdr:col>
      <xdr:colOff>514350</xdr:colOff>
      <xdr:row>53</xdr:row>
      <xdr:rowOff>104775</xdr:rowOff>
    </xdr:to>
    <xdr:graphicFrame macro="">
      <xdr:nvGraphicFramePr>
        <xdr:cNvPr id="69684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a2" displayName="Tabela2" ref="R1:V24" totalsRowCount="1">
  <autoFilter ref="R1:V23"/>
  <tableColumns count="5">
    <tableColumn id="1" name="wykonanie" totalsRowFunction="custom" totalsRowDxfId="29">
      <totalsRowFormula>SUBTOTAL(9,R2:R23)</totalsRowFormula>
    </tableColumn>
    <tableColumn id="2" name="Kolumna1" totalsRowDxfId="28"/>
    <tableColumn id="3" name="Kolumna2" totalsRowDxfId="27"/>
    <tableColumn id="7" name="wpłacono" totalsRowFunction="custom" totalsRowDxfId="26">
      <totalsRowFormula>SUBTOTAL(9,U2:U23)</totalsRowFormula>
    </tableColumn>
    <tableColumn id="8" name="Plan nowy" totalsRowFunction="custom" totalsRowDxfId="25">
      <totalsRowFormula>SUBTOTAL(9,V2:V23)</totalsRow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R26:U39" totalsRowCount="1" headerRowDxfId="24" headerRowBorderDxfId="23" tableBorderDxfId="22" totalsRowBorderDxfId="21">
  <autoFilter ref="R26:U38"/>
  <tableColumns count="4">
    <tableColumn id="1" name="Dół" totalsRowFunction="custom" totalsRowDxfId="20">
      <totalsRowFormula>SUBTOTAL(9,Tabela3[Dół])</totalsRowFormula>
    </tableColumn>
    <tableColumn id="2" name="Kolumna3" dataDxfId="19" totalsRowDxfId="18"/>
    <tableColumn id="3" name="Kolumna4" dataDxfId="17" totalsRowDxfId="16"/>
    <tableColumn id="4" name="Nowy" totalsRowFunction="custom" dataDxfId="15" totalsRowDxfId="14">
      <totalsRowFormula>SUBTOTAL(9,Tabela3[Nowy])</totalsRow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A1:N35" totalsRowShown="0" headerRowDxfId="13" dataDxfId="12">
  <autoFilter ref="A1:N35"/>
  <tableColumns count="14">
    <tableColumn id="1" name="3" dataDxfId="11"/>
    <tableColumn id="2" name="1"/>
    <tableColumn id="3" name="2"/>
    <tableColumn id="4" name="22" dataDxfId="10"/>
    <tableColumn id="5" name="2 015 470" dataDxfId="9"/>
    <tableColumn id="6" name="2 015 750" dataDxfId="8"/>
    <tableColumn id="7" name="2 015 970" dataDxfId="7"/>
    <tableColumn id="8" name="wykonanie" dataDxfId="6"/>
    <tableColumn id="9" name="2 016 470" dataDxfId="5"/>
    <tableColumn id="10" name="2 016 750" dataDxfId="4"/>
    <tableColumn id="11" name="570" dataDxfId="3"/>
    <tableColumn id="12" name="920" dataDxfId="2"/>
    <tableColumn id="13" name="970" dataDxfId="1"/>
    <tableColumn id="14" name="Pow." dataDxfId="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1" name="Tabela1" displayName="Tabela1" ref="A1:C12" totalsRowShown="0">
  <autoFilter ref="A1:C12"/>
  <tableColumns count="3">
    <tableColumn id="1" name="wykonanie"/>
    <tableColumn id="2" name="forma"/>
    <tableColumn id="3" name="paragraf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="60" zoomScaleNormal="60" workbookViewId="0">
      <selection activeCell="B4" sqref="B4"/>
    </sheetView>
  </sheetViews>
  <sheetFormatPr defaultRowHeight="14.25"/>
  <cols>
    <col min="1" max="1" width="18" customWidth="1"/>
    <col min="2" max="2" width="26.75" customWidth="1"/>
    <col min="3" max="3" width="25.375" customWidth="1"/>
    <col min="4" max="4" width="9.25" bestFit="1" customWidth="1"/>
  </cols>
  <sheetData>
    <row r="1" spans="1:4" ht="15">
      <c r="B1" s="9" t="s">
        <v>48</v>
      </c>
      <c r="C1" s="14" t="str">
        <f>B15&amp;" ha"</f>
        <v>34,4556 ha</v>
      </c>
      <c r="D1" s="5">
        <v>2</v>
      </c>
    </row>
    <row r="2" spans="1:4">
      <c r="B2" t="s">
        <v>49</v>
      </c>
      <c r="C2" t="s">
        <v>82</v>
      </c>
      <c r="D2">
        <v>5</v>
      </c>
    </row>
    <row r="3" spans="1:4" ht="28.5">
      <c r="B3" s="52" t="s">
        <v>102</v>
      </c>
      <c r="C3" t="s">
        <v>99</v>
      </c>
      <c r="D3">
        <v>5</v>
      </c>
    </row>
    <row r="4" spans="1:4">
      <c r="B4" t="s">
        <v>88</v>
      </c>
      <c r="C4" t="s">
        <v>101</v>
      </c>
      <c r="D4">
        <v>11</v>
      </c>
    </row>
    <row r="5" spans="1:4" ht="15">
      <c r="B5" s="9" t="s">
        <v>51</v>
      </c>
      <c r="C5" s="14" t="s">
        <v>98</v>
      </c>
      <c r="D5" s="5">
        <v>77</v>
      </c>
    </row>
    <row r="6" spans="1:4">
      <c r="D6" s="5">
        <f>SUM(D1:D5)</f>
        <v>100</v>
      </c>
    </row>
    <row r="15" spans="1:4">
      <c r="A15" t="s">
        <v>20</v>
      </c>
      <c r="B15" s="2">
        <v>34.455599999999997</v>
      </c>
      <c r="C15" s="2">
        <f>B15/$B$20</f>
        <v>2.2148095833665712E-2</v>
      </c>
    </row>
    <row r="16" spans="1:4">
      <c r="A16" t="s">
        <v>2</v>
      </c>
      <c r="B16" s="2">
        <v>70.175299999999993</v>
      </c>
      <c r="C16" s="2">
        <f t="shared" ref="C16:C19" si="0">B16/$B$20</f>
        <v>4.5108756473729715E-2</v>
      </c>
    </row>
    <row r="17" spans="1:3">
      <c r="A17" t="s">
        <v>100</v>
      </c>
      <c r="B17" s="2">
        <v>171.66540000000001</v>
      </c>
      <c r="C17" s="2">
        <f t="shared" si="0"/>
        <v>0.11034669924553799</v>
      </c>
    </row>
    <row r="18" spans="1:3">
      <c r="A18" t="s">
        <v>97</v>
      </c>
      <c r="B18" s="2">
        <v>81.945899999999995</v>
      </c>
      <c r="C18" s="2">
        <f t="shared" si="0"/>
        <v>5.2674910504416909E-2</v>
      </c>
    </row>
    <row r="19" spans="1:3">
      <c r="A19" t="s">
        <v>0</v>
      </c>
      <c r="B19" s="2">
        <v>1197.4491</v>
      </c>
      <c r="C19" s="2">
        <f t="shared" si="0"/>
        <v>0.76972153794264975</v>
      </c>
    </row>
    <row r="20" spans="1:3">
      <c r="B20">
        <f>SUM(B15:B19)</f>
        <v>1555.6913</v>
      </c>
      <c r="C20" s="2">
        <f>SUM(C15:C19)</f>
        <v>1</v>
      </c>
    </row>
    <row r="30" spans="1:3">
      <c r="A30" t="s">
        <v>49</v>
      </c>
      <c r="B30" t="s">
        <v>79</v>
      </c>
      <c r="C30">
        <v>5</v>
      </c>
    </row>
    <row r="31" spans="1:3">
      <c r="A31" t="s">
        <v>52</v>
      </c>
      <c r="B31" t="s">
        <v>80</v>
      </c>
      <c r="C31">
        <v>14</v>
      </c>
    </row>
    <row r="32" spans="1:3">
      <c r="A32" t="s">
        <v>50</v>
      </c>
      <c r="B32" t="s">
        <v>81</v>
      </c>
      <c r="C32">
        <v>6</v>
      </c>
    </row>
    <row r="37" spans="4:4">
      <c r="D37" s="2"/>
    </row>
    <row r="38" spans="4:4">
      <c r="D38" s="2"/>
    </row>
    <row r="39" spans="4:4">
      <c r="D39" s="2"/>
    </row>
    <row r="40" spans="4:4">
      <c r="D40" s="2"/>
    </row>
    <row r="41" spans="4:4">
      <c r="D41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13" zoomScale="80" zoomScaleNormal="80" workbookViewId="0">
      <selection activeCell="N40" sqref="N40"/>
    </sheetView>
  </sheetViews>
  <sheetFormatPr defaultRowHeight="14.25"/>
  <cols>
    <col min="1" max="1" width="33.125" customWidth="1"/>
    <col min="2" max="2" width="36.375" customWidth="1"/>
    <col min="9" max="9" width="12.125" customWidth="1"/>
  </cols>
  <sheetData>
    <row r="1" spans="1:13">
      <c r="A1" s="32" t="s">
        <v>17</v>
      </c>
      <c r="B1" t="str">
        <f xml:space="preserve">                                                              I1&amp;" ha"</f>
        <v>1094,8324 ha</v>
      </c>
      <c r="C1" s="49">
        <v>0.70399999999999996</v>
      </c>
      <c r="I1" s="34">
        <v>1094.8324</v>
      </c>
      <c r="J1" s="32"/>
      <c r="K1">
        <f>(I1/$I$9)*100</f>
        <v>70.375941550871943</v>
      </c>
      <c r="M1">
        <v>70.400000000000006</v>
      </c>
    </row>
    <row r="2" spans="1:13">
      <c r="A2" s="32" t="s">
        <v>3</v>
      </c>
      <c r="B2" t="str">
        <f t="shared" ref="B2:B5" si="0" xml:space="preserve">                                                              I2&amp;" ha"</f>
        <v>171,6654 ha</v>
      </c>
      <c r="C2" s="49">
        <v>0.11</v>
      </c>
      <c r="I2" s="34">
        <v>171.66540000000001</v>
      </c>
      <c r="J2" s="32"/>
      <c r="K2">
        <f t="shared" ref="K2:K6" si="1">(I2/$I$9)*100</f>
        <v>11.034669924553796</v>
      </c>
      <c r="M2">
        <v>11</v>
      </c>
    </row>
    <row r="3" spans="1:13">
      <c r="A3" s="32" t="s">
        <v>96</v>
      </c>
      <c r="B3" t="str">
        <f t="shared" si="0"/>
        <v>133,9927 ha</v>
      </c>
      <c r="C3" s="49">
        <v>8.5999999999999993E-2</v>
      </c>
      <c r="I3" s="34">
        <v>133.99270000000001</v>
      </c>
      <c r="J3" s="32"/>
      <c r="K3">
        <f t="shared" si="1"/>
        <v>8.6130648156224829</v>
      </c>
      <c r="M3">
        <v>8.6</v>
      </c>
    </row>
    <row r="4" spans="1:13">
      <c r="A4" s="32" t="s">
        <v>78</v>
      </c>
      <c r="B4" t="str">
        <f t="shared" si="0"/>
        <v>79,5276 ha</v>
      </c>
      <c r="C4" s="49">
        <v>5.0999999999999997E-2</v>
      </c>
      <c r="I4" s="34">
        <v>79.527600000000007</v>
      </c>
      <c r="J4" s="32"/>
      <c r="K4">
        <f t="shared" si="1"/>
        <v>5.1120424726936511</v>
      </c>
      <c r="M4">
        <v>5.0999999999999996</v>
      </c>
    </row>
    <row r="5" spans="1:13">
      <c r="A5" s="33" t="s">
        <v>19</v>
      </c>
      <c r="B5" t="str">
        <f t="shared" si="0"/>
        <v>74,0372 ha</v>
      </c>
      <c r="C5" s="49">
        <v>4.8000000000000001E-2</v>
      </c>
      <c r="I5" s="34">
        <v>74.037199999999999</v>
      </c>
      <c r="J5" s="33"/>
      <c r="K5">
        <f t="shared" si="1"/>
        <v>4.7591189845954656</v>
      </c>
      <c r="M5">
        <v>4.8</v>
      </c>
    </row>
    <row r="6" spans="1:13">
      <c r="A6" s="32" t="s">
        <v>83</v>
      </c>
      <c r="B6" t="str">
        <f xml:space="preserve">                                                                                                       "1,6360" &amp;" ha"</f>
        <v>1,6360 ha</v>
      </c>
      <c r="C6" s="49">
        <v>1E-3</v>
      </c>
      <c r="I6" s="51">
        <v>1.6359999999999999</v>
      </c>
      <c r="J6" s="32"/>
      <c r="K6">
        <f t="shared" si="1"/>
        <v>0.10516225166265311</v>
      </c>
      <c r="M6">
        <v>0.1</v>
      </c>
    </row>
    <row r="7" spans="1:13">
      <c r="C7" s="50">
        <f>SUM(C1:C6)</f>
        <v>1</v>
      </c>
    </row>
    <row r="9" spans="1:13">
      <c r="I9">
        <f>SUM(I1:I8)</f>
        <v>1555.6913000000002</v>
      </c>
      <c r="K9">
        <f t="shared" ref="K9" si="2">SUM(K1:K8)</f>
        <v>99.999999999999972</v>
      </c>
      <c r="M9">
        <f>SUM(M1:M8)</f>
        <v>99.999999999999986</v>
      </c>
    </row>
    <row r="10" spans="1:13">
      <c r="I10" s="2"/>
    </row>
    <row r="12" spans="1:13">
      <c r="B12" s="5"/>
    </row>
    <row r="13" spans="1:13">
      <c r="B13" s="5"/>
    </row>
    <row r="14" spans="1:13">
      <c r="B14" s="5"/>
    </row>
    <row r="15" spans="1:13">
      <c r="B15" s="5"/>
    </row>
    <row r="16" spans="1:13">
      <c r="B16" s="5"/>
    </row>
    <row r="17" spans="2:2">
      <c r="B17" s="5"/>
    </row>
    <row r="18" spans="2:2">
      <c r="B18" s="5"/>
    </row>
  </sheetData>
  <sortState ref="I3:J6">
    <sortCondition descending="1" ref="I1"/>
  </sortState>
  <pageMargins left="0.7" right="0.7" top="0.75" bottom="0.75" header="0.3" footer="0.3"/>
  <pageSetup paperSize="9" orientation="portrait" verticalDpi="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N21" sqref="N21"/>
    </sheetView>
  </sheetViews>
  <sheetFormatPr defaultRowHeight="14.25"/>
  <cols>
    <col min="1" max="1" width="20.25" bestFit="1" customWidth="1"/>
    <col min="2" max="2" width="9.875" hidden="1" customWidth="1"/>
    <col min="3" max="3" width="4.5" customWidth="1"/>
    <col min="4" max="4" width="13.5" customWidth="1"/>
    <col min="5" max="5" width="12" hidden="1" customWidth="1"/>
    <col min="6" max="7" width="10.875" hidden="1" customWidth="1"/>
    <col min="8" max="8" width="12.125" hidden="1" customWidth="1"/>
    <col min="9" max="9" width="11.875" hidden="1" customWidth="1"/>
    <col min="10" max="10" width="10.875" hidden="1" customWidth="1"/>
    <col min="11" max="11" width="7" hidden="1" customWidth="1"/>
    <col min="12" max="12" width="6.875" hidden="1" customWidth="1"/>
    <col min="13" max="13" width="5.875" hidden="1" customWidth="1"/>
    <col min="18" max="18" width="12" customWidth="1"/>
    <col min="19" max="20" width="11.5" customWidth="1"/>
    <col min="21" max="21" width="13.375" customWidth="1"/>
  </cols>
  <sheetData>
    <row r="1" spans="1:22" ht="15.75" thickBot="1">
      <c r="A1" s="36" t="s">
        <v>36</v>
      </c>
      <c r="B1" s="37" t="s">
        <v>34</v>
      </c>
      <c r="C1" s="37" t="s">
        <v>35</v>
      </c>
      <c r="D1" s="37" t="s">
        <v>44</v>
      </c>
      <c r="E1" s="38" t="s">
        <v>56</v>
      </c>
      <c r="F1" s="38" t="s">
        <v>57</v>
      </c>
      <c r="G1" s="38" t="s">
        <v>62</v>
      </c>
      <c r="H1" s="37" t="s">
        <v>53</v>
      </c>
      <c r="I1" s="38" t="s">
        <v>54</v>
      </c>
      <c r="J1" s="38" t="s">
        <v>55</v>
      </c>
      <c r="K1" s="37" t="s">
        <v>58</v>
      </c>
      <c r="L1" s="37" t="s">
        <v>59</v>
      </c>
      <c r="M1" s="37" t="s">
        <v>60</v>
      </c>
      <c r="N1" s="48" t="s">
        <v>85</v>
      </c>
      <c r="R1" t="s">
        <v>53</v>
      </c>
      <c r="S1" t="s">
        <v>69</v>
      </c>
      <c r="T1" t="s">
        <v>70</v>
      </c>
      <c r="U1" t="s">
        <v>75</v>
      </c>
      <c r="V1" t="s">
        <v>76</v>
      </c>
    </row>
    <row r="2" spans="1:22" ht="15" thickTop="1">
      <c r="A2" s="39" t="s">
        <v>43</v>
      </c>
      <c r="B2" s="40">
        <v>0.38169999999999998</v>
      </c>
      <c r="C2" s="40" t="s">
        <v>32</v>
      </c>
      <c r="D2" s="40" t="s">
        <v>23</v>
      </c>
      <c r="E2" s="40"/>
      <c r="F2" s="40"/>
      <c r="G2" s="40"/>
      <c r="H2" s="40"/>
      <c r="I2" s="40"/>
      <c r="J2" s="40"/>
      <c r="K2" s="40"/>
      <c r="L2" s="40"/>
      <c r="M2" s="40"/>
      <c r="N2" s="47">
        <v>0.38169999999999998</v>
      </c>
      <c r="R2">
        <v>4.2380000000000004</v>
      </c>
      <c r="S2" t="s">
        <v>29</v>
      </c>
      <c r="T2">
        <v>47</v>
      </c>
      <c r="U2">
        <v>4237.76</v>
      </c>
      <c r="V2">
        <v>4.2380000000000004</v>
      </c>
    </row>
    <row r="3" spans="1:22">
      <c r="A3" s="41" t="s">
        <v>10</v>
      </c>
      <c r="B3" s="24">
        <v>66.810400000000001</v>
      </c>
      <c r="C3" s="24" t="s">
        <v>32</v>
      </c>
      <c r="D3" s="35" t="s">
        <v>23</v>
      </c>
      <c r="E3" s="35"/>
      <c r="F3" s="35"/>
      <c r="G3" s="35"/>
      <c r="H3" s="35"/>
      <c r="I3" s="35"/>
      <c r="J3" s="35"/>
      <c r="K3" s="35"/>
      <c r="L3" s="35"/>
      <c r="M3" s="35"/>
      <c r="N3" s="47">
        <v>66.810400000000001</v>
      </c>
      <c r="R3">
        <v>9.298</v>
      </c>
      <c r="S3" t="s">
        <v>29</v>
      </c>
      <c r="T3">
        <v>75</v>
      </c>
      <c r="U3">
        <v>9298.4</v>
      </c>
      <c r="V3">
        <v>9.298</v>
      </c>
    </row>
    <row r="4" spans="1:22">
      <c r="A4" s="42" t="s">
        <v>38</v>
      </c>
      <c r="B4" s="35">
        <v>0.22950000000000001</v>
      </c>
      <c r="C4" s="35" t="s">
        <v>32</v>
      </c>
      <c r="D4" s="24" t="s">
        <v>23</v>
      </c>
      <c r="E4" s="24"/>
      <c r="F4" s="24"/>
      <c r="G4" s="24"/>
      <c r="H4" s="24"/>
      <c r="I4" s="24"/>
      <c r="J4" s="24"/>
      <c r="K4" s="24"/>
      <c r="L4" s="24"/>
      <c r="M4" s="24"/>
      <c r="N4" s="47">
        <v>0.22950000000000001</v>
      </c>
      <c r="R4">
        <v>595.01</v>
      </c>
      <c r="S4" t="s">
        <v>29</v>
      </c>
      <c r="T4">
        <v>97</v>
      </c>
      <c r="U4">
        <v>595009.80000000005</v>
      </c>
      <c r="V4">
        <v>595.01</v>
      </c>
    </row>
    <row r="5" spans="1:22">
      <c r="A5" s="41" t="s">
        <v>12</v>
      </c>
      <c r="B5" s="35">
        <v>1.1176999999999999</v>
      </c>
      <c r="C5" s="35" t="s">
        <v>32</v>
      </c>
      <c r="D5" s="35" t="s">
        <v>23</v>
      </c>
      <c r="E5" s="35"/>
      <c r="F5" s="35"/>
      <c r="G5" s="35"/>
      <c r="H5" s="35"/>
      <c r="I5" s="35"/>
      <c r="J5" s="35"/>
      <c r="K5" s="35"/>
      <c r="L5" s="35"/>
      <c r="M5" s="35"/>
      <c r="N5" s="47">
        <v>1.1176999999999999</v>
      </c>
      <c r="R5">
        <v>0.34</v>
      </c>
      <c r="S5" t="s">
        <v>29</v>
      </c>
      <c r="T5">
        <v>97</v>
      </c>
      <c r="U5">
        <v>340</v>
      </c>
      <c r="V5">
        <v>0.34</v>
      </c>
    </row>
    <row r="6" spans="1:22">
      <c r="A6" s="42" t="s">
        <v>6</v>
      </c>
      <c r="B6" s="24">
        <v>1.6359999999999999</v>
      </c>
      <c r="C6" s="24" t="s">
        <v>32</v>
      </c>
      <c r="D6" s="24" t="s">
        <v>27</v>
      </c>
      <c r="E6" s="24"/>
      <c r="F6" s="24"/>
      <c r="G6" s="24"/>
      <c r="H6" s="24"/>
      <c r="I6" s="24"/>
      <c r="J6" s="24"/>
      <c r="K6" s="24"/>
      <c r="L6" s="24"/>
      <c r="M6" s="24"/>
      <c r="N6" s="47"/>
      <c r="R6">
        <v>4.4240000000000004</v>
      </c>
      <c r="S6" t="s">
        <v>29</v>
      </c>
      <c r="T6">
        <v>47</v>
      </c>
      <c r="U6">
        <v>4423.62</v>
      </c>
      <c r="V6">
        <v>4.4240000000000004</v>
      </c>
    </row>
    <row r="7" spans="1:22">
      <c r="A7" s="41" t="s">
        <v>86</v>
      </c>
      <c r="B7" s="24">
        <v>0.39679999999999999</v>
      </c>
      <c r="C7" s="24" t="s">
        <v>29</v>
      </c>
      <c r="D7" s="35" t="s">
        <v>46</v>
      </c>
      <c r="E7" s="35"/>
      <c r="F7" s="35">
        <v>2000</v>
      </c>
      <c r="G7" s="35"/>
      <c r="H7" s="35">
        <v>0</v>
      </c>
      <c r="I7" s="35"/>
      <c r="J7" s="35">
        <v>2000</v>
      </c>
      <c r="K7" s="35"/>
      <c r="L7" s="35"/>
      <c r="M7" s="35"/>
      <c r="N7" s="47">
        <v>0.39679999999999999</v>
      </c>
      <c r="R7">
        <v>39.576000000000001</v>
      </c>
      <c r="S7" t="s">
        <v>29</v>
      </c>
      <c r="T7">
        <v>75</v>
      </c>
      <c r="U7">
        <v>39575.96</v>
      </c>
      <c r="V7">
        <v>39.576000000000001</v>
      </c>
    </row>
    <row r="8" spans="1:22">
      <c r="A8" s="42" t="s">
        <v>8</v>
      </c>
      <c r="B8" s="24">
        <v>0.38269999999999998</v>
      </c>
      <c r="C8" s="24" t="s">
        <v>29</v>
      </c>
      <c r="D8" s="24" t="s">
        <v>46</v>
      </c>
      <c r="E8" s="24"/>
      <c r="F8" s="24">
        <v>35525</v>
      </c>
      <c r="G8" s="24"/>
      <c r="H8" s="24">
        <v>29548.05</v>
      </c>
      <c r="I8" s="24"/>
      <c r="J8" s="24">
        <v>32000</v>
      </c>
      <c r="K8" s="24"/>
      <c r="L8" s="24"/>
      <c r="M8" s="24"/>
      <c r="N8" s="47">
        <v>0.38269999999999998</v>
      </c>
      <c r="R8">
        <v>29.547999999999998</v>
      </c>
      <c r="S8" t="s">
        <v>29</v>
      </c>
      <c r="T8">
        <v>75</v>
      </c>
      <c r="U8">
        <v>29548.05</v>
      </c>
      <c r="V8">
        <v>29.547999999999998</v>
      </c>
    </row>
    <row r="9" spans="1:22">
      <c r="A9" s="41" t="s">
        <v>87</v>
      </c>
      <c r="B9" s="35">
        <v>0.40820000000000001</v>
      </c>
      <c r="C9" s="35" t="s">
        <v>29</v>
      </c>
      <c r="D9" s="35" t="s">
        <v>46</v>
      </c>
      <c r="E9" s="35"/>
      <c r="F9" s="35"/>
      <c r="G9" s="35"/>
      <c r="H9" s="35"/>
      <c r="I9" s="35"/>
      <c r="J9" s="35"/>
      <c r="K9" s="35"/>
      <c r="L9" s="35"/>
      <c r="M9" s="35"/>
      <c r="N9" s="47">
        <v>0.40820000000000001</v>
      </c>
      <c r="R9">
        <v>11.61</v>
      </c>
      <c r="S9" t="s">
        <v>29</v>
      </c>
      <c r="T9">
        <v>75</v>
      </c>
      <c r="U9">
        <v>11610</v>
      </c>
      <c r="V9">
        <v>11.61</v>
      </c>
    </row>
    <row r="10" spans="1:22">
      <c r="A10" s="42" t="s">
        <v>15</v>
      </c>
      <c r="B10" s="43"/>
      <c r="C10" s="43" t="s">
        <v>29</v>
      </c>
      <c r="D10" s="24" t="s">
        <v>46</v>
      </c>
      <c r="E10" s="24">
        <v>1900</v>
      </c>
      <c r="F10" s="24"/>
      <c r="G10" s="24"/>
      <c r="H10" s="24">
        <v>1884.33</v>
      </c>
      <c r="I10" s="24">
        <v>2000</v>
      </c>
      <c r="J10" s="24">
        <v>270000</v>
      </c>
      <c r="K10" s="24"/>
      <c r="L10" s="24"/>
      <c r="M10" s="24"/>
      <c r="N10" s="47">
        <v>23.615400000000001</v>
      </c>
      <c r="R10">
        <v>0.748</v>
      </c>
      <c r="S10" t="s">
        <v>29</v>
      </c>
      <c r="T10">
        <v>47</v>
      </c>
      <c r="U10">
        <v>747.75</v>
      </c>
      <c r="V10">
        <v>0.748</v>
      </c>
    </row>
    <row r="11" spans="1:22">
      <c r="A11" s="41" t="s">
        <v>15</v>
      </c>
      <c r="B11" s="24">
        <v>23.615400000000001</v>
      </c>
      <c r="C11" s="24" t="s">
        <v>29</v>
      </c>
      <c r="D11" s="35" t="s">
        <v>46</v>
      </c>
      <c r="E11" s="35"/>
      <c r="F11" s="35">
        <v>120000</v>
      </c>
      <c r="G11" s="35"/>
      <c r="H11" s="35">
        <v>158608.92000000001</v>
      </c>
      <c r="I11" s="35"/>
      <c r="J11" s="35"/>
      <c r="K11" s="35"/>
      <c r="L11" s="35"/>
      <c r="M11" s="35"/>
      <c r="N11" s="47"/>
      <c r="R11">
        <v>1.8839999999999999</v>
      </c>
      <c r="S11" t="s">
        <v>29</v>
      </c>
      <c r="T11">
        <v>47</v>
      </c>
      <c r="U11">
        <v>1884.33</v>
      </c>
      <c r="V11">
        <v>1.8839999999999999</v>
      </c>
    </row>
    <row r="12" spans="1:22">
      <c r="A12" s="42" t="s">
        <v>37</v>
      </c>
      <c r="B12" s="24">
        <v>0.89380000000000004</v>
      </c>
      <c r="C12" s="24" t="s">
        <v>29</v>
      </c>
      <c r="D12" s="24" t="s">
        <v>46</v>
      </c>
      <c r="E12" s="24"/>
      <c r="F12" s="24">
        <v>15000</v>
      </c>
      <c r="G12" s="24"/>
      <c r="H12" s="24">
        <v>11610</v>
      </c>
      <c r="I12" s="24"/>
      <c r="J12" s="24">
        <v>16000</v>
      </c>
      <c r="K12" s="24"/>
      <c r="L12" s="24"/>
      <c r="M12" s="24"/>
      <c r="N12" s="47">
        <v>0.89380000000000004</v>
      </c>
      <c r="R12">
        <v>158.60900000000001</v>
      </c>
      <c r="S12" t="s">
        <v>29</v>
      </c>
      <c r="T12">
        <v>75</v>
      </c>
      <c r="U12">
        <v>158608.92000000001</v>
      </c>
      <c r="V12">
        <v>158.60900000000001</v>
      </c>
    </row>
    <row r="13" spans="1:22">
      <c r="A13" s="41" t="s">
        <v>5</v>
      </c>
      <c r="B13" s="43"/>
      <c r="C13" s="43" t="s">
        <v>29</v>
      </c>
      <c r="D13" s="35" t="s">
        <v>46</v>
      </c>
      <c r="E13" s="35"/>
      <c r="F13" s="35"/>
      <c r="G13" s="35">
        <v>595009.80000000005</v>
      </c>
      <c r="H13" s="35">
        <v>595009.80000000005</v>
      </c>
      <c r="I13" s="35"/>
      <c r="J13" s="35"/>
      <c r="K13" s="35"/>
      <c r="L13" s="35"/>
      <c r="M13" s="35">
        <v>340</v>
      </c>
      <c r="N13" s="47">
        <v>4.9950999999999999</v>
      </c>
      <c r="R13">
        <v>70.7</v>
      </c>
      <c r="S13" t="s">
        <v>31</v>
      </c>
      <c r="T13">
        <v>77</v>
      </c>
      <c r="U13">
        <v>70700</v>
      </c>
      <c r="V13">
        <v>70.7</v>
      </c>
    </row>
    <row r="14" spans="1:22">
      <c r="A14" s="42" t="s">
        <v>5</v>
      </c>
      <c r="B14" s="43">
        <v>4.9950999999999999</v>
      </c>
      <c r="C14" s="43" t="s">
        <v>29</v>
      </c>
      <c r="D14" s="24" t="s">
        <v>46</v>
      </c>
      <c r="E14" s="24">
        <v>2200</v>
      </c>
      <c r="F14" s="24"/>
      <c r="G14" s="24"/>
      <c r="H14" s="24">
        <v>4237.76</v>
      </c>
      <c r="I14" s="24">
        <v>4500</v>
      </c>
      <c r="J14" s="24"/>
      <c r="K14" s="24"/>
      <c r="L14" s="24"/>
      <c r="M14" s="24"/>
      <c r="N14" s="47">
        <v>829.53390000000002</v>
      </c>
      <c r="R14">
        <v>29.192</v>
      </c>
      <c r="S14" t="s">
        <v>30</v>
      </c>
      <c r="T14">
        <v>47</v>
      </c>
      <c r="U14">
        <v>29192.13</v>
      </c>
      <c r="V14">
        <v>29.192</v>
      </c>
    </row>
    <row r="15" spans="1:22">
      <c r="A15" s="41" t="s">
        <v>5</v>
      </c>
      <c r="B15" s="35">
        <v>829.53390000000002</v>
      </c>
      <c r="C15" s="35" t="s">
        <v>29</v>
      </c>
      <c r="D15" s="35" t="s">
        <v>46</v>
      </c>
      <c r="E15" s="35"/>
      <c r="F15" s="35">
        <v>8000</v>
      </c>
      <c r="G15" s="35"/>
      <c r="H15" s="35">
        <v>9298.4</v>
      </c>
      <c r="I15" s="35"/>
      <c r="J15" s="35">
        <v>8000</v>
      </c>
      <c r="K15" s="35"/>
      <c r="L15" s="35"/>
      <c r="M15" s="35"/>
      <c r="N15" s="47">
        <v>11.7408</v>
      </c>
      <c r="R15">
        <v>3.1E-2</v>
      </c>
      <c r="S15" t="s">
        <v>30</v>
      </c>
      <c r="T15">
        <v>47</v>
      </c>
      <c r="U15">
        <v>31</v>
      </c>
      <c r="V15">
        <v>3.1E-2</v>
      </c>
    </row>
    <row r="16" spans="1:22">
      <c r="A16" s="42" t="s">
        <v>7</v>
      </c>
      <c r="B16" s="35">
        <v>11.7408</v>
      </c>
      <c r="C16" s="35" t="s">
        <v>29</v>
      </c>
      <c r="D16" s="24" t="s">
        <v>46</v>
      </c>
      <c r="E16" s="24"/>
      <c r="F16" s="24">
        <v>35000</v>
      </c>
      <c r="G16" s="24"/>
      <c r="H16" s="24">
        <v>39575.96</v>
      </c>
      <c r="I16" s="24"/>
      <c r="J16" s="24">
        <v>35000</v>
      </c>
      <c r="K16" s="24"/>
      <c r="L16" s="24"/>
      <c r="M16" s="24"/>
      <c r="N16" s="47"/>
      <c r="R16">
        <v>12.324</v>
      </c>
      <c r="S16" t="s">
        <v>30</v>
      </c>
      <c r="T16">
        <v>47</v>
      </c>
      <c r="U16">
        <v>12323.61</v>
      </c>
      <c r="V16">
        <v>12.324</v>
      </c>
    </row>
    <row r="17" spans="1:22">
      <c r="A17" s="41" t="s">
        <v>7</v>
      </c>
      <c r="B17" s="43"/>
      <c r="C17" s="43" t="s">
        <v>29</v>
      </c>
      <c r="D17" s="35" t="s">
        <v>46</v>
      </c>
      <c r="E17" s="35">
        <v>4400</v>
      </c>
      <c r="F17" s="35"/>
      <c r="G17" s="35"/>
      <c r="H17" s="35">
        <v>4423.6499999999996</v>
      </c>
      <c r="I17" s="35">
        <v>4500</v>
      </c>
      <c r="J17" s="35"/>
      <c r="K17" s="35"/>
      <c r="L17" s="35"/>
      <c r="M17" s="35"/>
      <c r="N17" s="47"/>
      <c r="R17" s="29">
        <v>0.19900000000000001</v>
      </c>
      <c r="S17" t="s">
        <v>30</v>
      </c>
      <c r="T17">
        <v>47</v>
      </c>
      <c r="U17">
        <v>198.41</v>
      </c>
      <c r="V17" s="29">
        <v>0.19800000000000001</v>
      </c>
    </row>
    <row r="18" spans="1:22">
      <c r="A18" s="42" t="s">
        <v>14</v>
      </c>
      <c r="B18" s="35">
        <v>0.21859999999999999</v>
      </c>
      <c r="C18" s="35" t="s">
        <v>29</v>
      </c>
      <c r="D18" s="24" t="s">
        <v>46</v>
      </c>
      <c r="E18" s="24">
        <v>750</v>
      </c>
      <c r="F18" s="24"/>
      <c r="G18" s="24"/>
      <c r="H18" s="24">
        <v>747.75</v>
      </c>
      <c r="I18" s="24">
        <v>1000</v>
      </c>
      <c r="J18" s="24"/>
      <c r="K18" s="24"/>
      <c r="L18" s="24"/>
      <c r="M18" s="24"/>
      <c r="N18" s="47">
        <v>0.21859999999999999</v>
      </c>
      <c r="R18">
        <v>1.3360000000000001</v>
      </c>
      <c r="S18" t="s">
        <v>30</v>
      </c>
      <c r="T18">
        <v>47</v>
      </c>
      <c r="U18">
        <v>1336.01</v>
      </c>
      <c r="V18">
        <v>1.3360000000000001</v>
      </c>
    </row>
    <row r="19" spans="1:22">
      <c r="A19" s="41" t="s">
        <v>28</v>
      </c>
      <c r="B19" s="24">
        <v>78.271000000000001</v>
      </c>
      <c r="C19" s="24" t="s">
        <v>66</v>
      </c>
      <c r="D19" s="35" t="s">
        <v>28</v>
      </c>
      <c r="E19" s="35"/>
      <c r="F19" s="35"/>
      <c r="G19" s="35"/>
      <c r="H19" s="35"/>
      <c r="I19" s="35"/>
      <c r="J19" s="35"/>
      <c r="K19" s="35"/>
      <c r="L19" s="35"/>
      <c r="M19" s="35"/>
      <c r="N19" s="47"/>
      <c r="R19">
        <v>3.5000000000000003E-2</v>
      </c>
      <c r="S19" t="s">
        <v>33</v>
      </c>
      <c r="T19">
        <v>57</v>
      </c>
      <c r="U19">
        <v>35</v>
      </c>
      <c r="V19">
        <v>3.5000000000000003E-2</v>
      </c>
    </row>
    <row r="20" spans="1:22">
      <c r="A20" s="42" t="s">
        <v>9</v>
      </c>
      <c r="B20" s="24">
        <v>2.1865999999999999</v>
      </c>
      <c r="C20" s="24" t="s">
        <v>31</v>
      </c>
      <c r="D20" s="24" t="s">
        <v>23</v>
      </c>
      <c r="E20" s="24"/>
      <c r="F20" s="24"/>
      <c r="G20" s="24"/>
      <c r="H20" s="24"/>
      <c r="I20" s="24"/>
      <c r="J20" s="24"/>
      <c r="K20" s="24"/>
      <c r="L20" s="24"/>
      <c r="M20" s="24"/>
      <c r="N20" s="47">
        <v>2.1413000000000002</v>
      </c>
      <c r="R20">
        <v>95.878</v>
      </c>
      <c r="S20" t="s">
        <v>33</v>
      </c>
      <c r="T20">
        <v>75</v>
      </c>
      <c r="U20">
        <v>288031.75</v>
      </c>
      <c r="V20">
        <v>288.03199999999998</v>
      </c>
    </row>
    <row r="21" spans="1:22">
      <c r="A21" s="41" t="s">
        <v>40</v>
      </c>
      <c r="B21" s="24">
        <v>14.6181</v>
      </c>
      <c r="C21" s="24" t="s">
        <v>31</v>
      </c>
      <c r="D21" s="35" t="s">
        <v>4</v>
      </c>
      <c r="E21" s="35"/>
      <c r="F21" s="35"/>
      <c r="G21" s="35"/>
      <c r="H21" s="35"/>
      <c r="I21" s="35"/>
      <c r="J21" s="35"/>
      <c r="K21" s="35"/>
      <c r="L21" s="35"/>
      <c r="M21" s="35">
        <v>70700</v>
      </c>
      <c r="N21" s="47"/>
      <c r="R21">
        <v>192.154</v>
      </c>
      <c r="S21" t="s">
        <v>33</v>
      </c>
      <c r="T21">
        <v>75</v>
      </c>
    </row>
    <row r="22" spans="1:22">
      <c r="A22" s="42" t="s">
        <v>41</v>
      </c>
      <c r="B22" s="35">
        <v>13.7392</v>
      </c>
      <c r="C22" s="35" t="s">
        <v>31</v>
      </c>
      <c r="D22" s="24" t="s">
        <v>4</v>
      </c>
      <c r="E22" s="24"/>
      <c r="F22" s="24"/>
      <c r="G22" s="24"/>
      <c r="H22" s="24"/>
      <c r="I22" s="24"/>
      <c r="J22" s="24"/>
      <c r="K22" s="24"/>
      <c r="L22" s="24"/>
      <c r="M22" s="24"/>
      <c r="N22" s="47"/>
      <c r="R22">
        <v>38.42</v>
      </c>
      <c r="S22" t="s">
        <v>33</v>
      </c>
      <c r="T22">
        <v>75</v>
      </c>
      <c r="U22">
        <v>38420.120000000003</v>
      </c>
      <c r="V22">
        <v>38.42</v>
      </c>
    </row>
    <row r="23" spans="1:22">
      <c r="A23" s="41" t="s">
        <v>42</v>
      </c>
      <c r="B23" s="24">
        <v>15.6586</v>
      </c>
      <c r="C23" s="24" t="s">
        <v>31</v>
      </c>
      <c r="D23" s="35" t="s">
        <v>4</v>
      </c>
      <c r="E23" s="35"/>
      <c r="F23" s="35"/>
      <c r="G23" s="35"/>
      <c r="H23" s="35"/>
      <c r="I23" s="35"/>
      <c r="J23" s="35"/>
      <c r="K23" s="35"/>
      <c r="L23" s="35"/>
      <c r="M23" s="35"/>
      <c r="N23" s="47"/>
      <c r="R23">
        <v>0.10299999999999999</v>
      </c>
      <c r="S23" t="s">
        <v>33</v>
      </c>
      <c r="T23">
        <v>92</v>
      </c>
      <c r="U23">
        <v>103.45</v>
      </c>
      <c r="V23">
        <v>0.10299999999999999</v>
      </c>
    </row>
    <row r="24" spans="1:22">
      <c r="A24" s="42" t="s">
        <v>39</v>
      </c>
      <c r="B24" s="35">
        <v>5.0987</v>
      </c>
      <c r="C24" s="35" t="s">
        <v>31</v>
      </c>
      <c r="D24" s="24" t="s">
        <v>4</v>
      </c>
      <c r="E24" s="24"/>
      <c r="F24" s="24"/>
      <c r="G24" s="24"/>
      <c r="H24" s="24"/>
      <c r="I24" s="24"/>
      <c r="J24" s="24"/>
      <c r="K24" s="24"/>
      <c r="L24" s="24"/>
      <c r="M24" s="24"/>
      <c r="N24" s="47"/>
      <c r="R24" s="28">
        <f>SUBTOTAL(9,R2:R23)</f>
        <v>1295.6570000000002</v>
      </c>
      <c r="S24" s="28"/>
      <c r="T24" s="28"/>
      <c r="U24" s="28">
        <f t="shared" ref="U24:V24" si="0">SUBTOTAL(9,U2:U23)</f>
        <v>1295656.07</v>
      </c>
      <c r="V24" s="28">
        <f t="shared" si="0"/>
        <v>1295.6560000000002</v>
      </c>
    </row>
    <row r="25" spans="1:22">
      <c r="A25" s="41" t="s">
        <v>13</v>
      </c>
      <c r="B25" s="24">
        <v>1.0942000000000001</v>
      </c>
      <c r="C25" s="24" t="s">
        <v>31</v>
      </c>
      <c r="D25" s="35" t="s">
        <v>4</v>
      </c>
      <c r="E25" s="35"/>
      <c r="F25" s="35"/>
      <c r="G25" s="35"/>
      <c r="H25" s="35"/>
      <c r="I25" s="35"/>
      <c r="J25" s="35"/>
      <c r="K25" s="35"/>
      <c r="L25" s="35"/>
      <c r="M25" s="35"/>
      <c r="N25" s="47"/>
    </row>
    <row r="26" spans="1:22" ht="15.75" thickBot="1">
      <c r="A26" s="42" t="s">
        <v>25</v>
      </c>
      <c r="B26" s="24">
        <v>12.567399999999999</v>
      </c>
      <c r="C26" s="24" t="s">
        <v>31</v>
      </c>
      <c r="D26" s="24" t="s">
        <v>4</v>
      </c>
      <c r="E26" s="24"/>
      <c r="F26" s="24"/>
      <c r="G26" s="24"/>
      <c r="H26" s="24"/>
      <c r="I26" s="24"/>
      <c r="J26" s="24"/>
      <c r="K26" s="24"/>
      <c r="L26" s="24"/>
      <c r="M26" s="24"/>
      <c r="N26" s="47"/>
      <c r="R26" s="3" t="s">
        <v>68</v>
      </c>
      <c r="S26" s="15" t="s">
        <v>71</v>
      </c>
      <c r="T26" s="16" t="s">
        <v>72</v>
      </c>
      <c r="U26" s="30" t="s">
        <v>77</v>
      </c>
    </row>
    <row r="27" spans="1:22" ht="15" thickTop="1">
      <c r="A27" s="41" t="s">
        <v>24</v>
      </c>
      <c r="B27" s="35">
        <v>16.764299999999999</v>
      </c>
      <c r="C27" s="35" t="s">
        <v>31</v>
      </c>
      <c r="D27" s="35" t="s">
        <v>4</v>
      </c>
      <c r="E27" s="35"/>
      <c r="F27" s="35"/>
      <c r="G27" s="35"/>
      <c r="H27" s="35"/>
      <c r="I27" s="35"/>
      <c r="J27" s="35"/>
      <c r="K27" s="35"/>
      <c r="L27" s="35"/>
      <c r="M27" s="35"/>
      <c r="N27" s="47"/>
      <c r="R27" s="31">
        <v>11.292999999999999</v>
      </c>
      <c r="S27" s="19" t="s">
        <v>29</v>
      </c>
      <c r="T27" s="20">
        <v>47</v>
      </c>
      <c r="U27" s="31">
        <v>11.294</v>
      </c>
    </row>
    <row r="28" spans="1:22">
      <c r="A28" s="42" t="s">
        <v>9</v>
      </c>
      <c r="B28" s="35">
        <v>2.1413000000000002</v>
      </c>
      <c r="C28" s="35" t="s">
        <v>30</v>
      </c>
      <c r="D28" s="24" t="s">
        <v>23</v>
      </c>
      <c r="E28" s="24">
        <v>24300</v>
      </c>
      <c r="F28" s="24"/>
      <c r="G28" s="24"/>
      <c r="H28" s="24">
        <v>29192.13</v>
      </c>
      <c r="I28" s="24">
        <v>29200</v>
      </c>
      <c r="J28" s="24"/>
      <c r="K28" s="24"/>
      <c r="L28" s="24"/>
      <c r="M28" s="24"/>
      <c r="N28" s="47">
        <v>2.1865999999999999</v>
      </c>
      <c r="R28" s="21">
        <v>248.64099999999999</v>
      </c>
      <c r="S28" s="17" t="s">
        <v>29</v>
      </c>
      <c r="T28" s="22">
        <v>75</v>
      </c>
      <c r="U28" s="21">
        <v>248.64099999999999</v>
      </c>
    </row>
    <row r="29" spans="1:22">
      <c r="A29" s="41" t="s">
        <v>10</v>
      </c>
      <c r="B29" s="43"/>
      <c r="C29" s="43" t="s">
        <v>30</v>
      </c>
      <c r="D29" s="35" t="s">
        <v>23</v>
      </c>
      <c r="E29" s="35"/>
      <c r="F29" s="35"/>
      <c r="G29" s="35"/>
      <c r="H29" s="35">
        <v>31</v>
      </c>
      <c r="I29" s="35"/>
      <c r="J29" s="35"/>
      <c r="K29" s="35"/>
      <c r="L29" s="35"/>
      <c r="M29" s="35"/>
      <c r="N29" s="47">
        <v>1.17</v>
      </c>
      <c r="R29" s="18">
        <v>595.01</v>
      </c>
      <c r="S29" s="19" t="s">
        <v>29</v>
      </c>
      <c r="T29" s="20">
        <v>97</v>
      </c>
      <c r="U29" s="18">
        <v>595.01</v>
      </c>
    </row>
    <row r="30" spans="1:22">
      <c r="A30" s="41" t="s">
        <v>84</v>
      </c>
      <c r="B30" s="43">
        <v>30.964500000000001</v>
      </c>
      <c r="C30" s="43"/>
      <c r="D30" s="35" t="s">
        <v>28</v>
      </c>
      <c r="E30" s="35"/>
      <c r="F30" s="35"/>
      <c r="G30" s="35"/>
      <c r="H30" s="35"/>
      <c r="I30" s="35"/>
      <c r="J30" s="35"/>
      <c r="K30" s="35"/>
      <c r="L30" s="35"/>
      <c r="M30" s="35"/>
      <c r="N30" s="47"/>
      <c r="R30" s="18"/>
      <c r="S30" s="44"/>
      <c r="T30" s="45"/>
      <c r="U30" s="46"/>
    </row>
    <row r="31" spans="1:22">
      <c r="A31" s="42" t="s">
        <v>11</v>
      </c>
      <c r="B31" s="24">
        <v>1.17</v>
      </c>
      <c r="C31" s="24" t="s">
        <v>30</v>
      </c>
      <c r="D31" s="24" t="s">
        <v>23</v>
      </c>
      <c r="E31" s="24">
        <v>9900</v>
      </c>
      <c r="F31" s="24"/>
      <c r="G31" s="24"/>
      <c r="H31" s="24">
        <v>12323.61</v>
      </c>
      <c r="I31" s="24">
        <v>12300</v>
      </c>
      <c r="J31" s="24"/>
      <c r="K31" s="24"/>
      <c r="L31" s="24"/>
      <c r="M31" s="24"/>
      <c r="N31" s="47"/>
      <c r="R31" s="21">
        <v>0.34</v>
      </c>
      <c r="S31" s="17" t="s">
        <v>29</v>
      </c>
      <c r="T31" s="22">
        <v>97</v>
      </c>
      <c r="U31" s="21">
        <v>0.34</v>
      </c>
    </row>
    <row r="32" spans="1:22">
      <c r="A32" s="41" t="s">
        <v>28</v>
      </c>
      <c r="B32" s="35">
        <v>0.1036</v>
      </c>
      <c r="C32" s="35" t="s">
        <v>65</v>
      </c>
      <c r="D32" s="35" t="s">
        <v>28</v>
      </c>
      <c r="E32" s="35">
        <v>200</v>
      </c>
      <c r="F32" s="35"/>
      <c r="G32" s="35"/>
      <c r="H32" s="35">
        <v>198.41</v>
      </c>
      <c r="I32" s="35">
        <v>200</v>
      </c>
      <c r="J32" s="35"/>
      <c r="K32" s="35"/>
      <c r="L32" s="35"/>
      <c r="M32" s="35"/>
      <c r="N32" s="47"/>
      <c r="R32" s="18">
        <v>70.7</v>
      </c>
      <c r="S32" s="19" t="s">
        <v>31</v>
      </c>
      <c r="T32" s="20">
        <v>77</v>
      </c>
      <c r="U32" s="18">
        <v>70.7</v>
      </c>
    </row>
    <row r="33" spans="1:21">
      <c r="A33" s="42" t="s">
        <v>28</v>
      </c>
      <c r="B33" s="24">
        <v>7.6200000000000004E-2</v>
      </c>
      <c r="C33" s="24" t="s">
        <v>65</v>
      </c>
      <c r="D33" s="24" t="s">
        <v>28</v>
      </c>
      <c r="E33" s="24">
        <v>1350</v>
      </c>
      <c r="F33" s="24"/>
      <c r="G33" s="24"/>
      <c r="H33" s="24">
        <v>1336.01</v>
      </c>
      <c r="I33" s="24">
        <v>1300</v>
      </c>
      <c r="J33" s="24"/>
      <c r="K33" s="24"/>
      <c r="L33" s="24"/>
      <c r="M33" s="24"/>
      <c r="N33" s="47"/>
      <c r="R33" s="21">
        <v>43.081000000000003</v>
      </c>
      <c r="S33" s="17" t="s">
        <v>30</v>
      </c>
      <c r="T33" s="22">
        <v>47</v>
      </c>
      <c r="U33" s="21">
        <v>43.081000000000003</v>
      </c>
    </row>
    <row r="34" spans="1:21">
      <c r="A34" s="41" t="s">
        <v>26</v>
      </c>
      <c r="B34" s="43"/>
      <c r="C34" s="43" t="s">
        <v>33</v>
      </c>
      <c r="D34" s="35" t="s">
        <v>26</v>
      </c>
      <c r="E34" s="35"/>
      <c r="F34" s="35">
        <v>95000</v>
      </c>
      <c r="G34" s="35"/>
      <c r="H34" s="35">
        <v>288031.75</v>
      </c>
      <c r="I34" s="35"/>
      <c r="J34" s="35">
        <v>95000</v>
      </c>
      <c r="K34" s="35">
        <v>35</v>
      </c>
      <c r="L34" s="35">
        <v>103.45</v>
      </c>
      <c r="M34" s="35"/>
      <c r="N34" s="47"/>
      <c r="R34" s="18">
        <v>3.5000000000000003E-2</v>
      </c>
      <c r="S34" s="19" t="s">
        <v>33</v>
      </c>
      <c r="T34" s="20">
        <v>57</v>
      </c>
      <c r="U34" s="18">
        <v>3.5000000000000003E-2</v>
      </c>
    </row>
    <row r="35" spans="1:21" ht="15" thickBot="1">
      <c r="A35" s="42" t="s">
        <v>26</v>
      </c>
      <c r="B35" s="35">
        <v>72.0381</v>
      </c>
      <c r="C35" s="35" t="s">
        <v>33</v>
      </c>
      <c r="D35" s="24" t="s">
        <v>26</v>
      </c>
      <c r="E35" s="24"/>
      <c r="F35" s="24">
        <v>41250</v>
      </c>
      <c r="G35" s="24"/>
      <c r="H35" s="24">
        <v>38420.120000000003</v>
      </c>
      <c r="I35" s="24"/>
      <c r="J35" s="24">
        <v>39034</v>
      </c>
      <c r="K35" s="24"/>
      <c r="L35" s="24"/>
      <c r="M35" s="24"/>
      <c r="N35" s="47"/>
      <c r="R35" s="21">
        <v>95.878</v>
      </c>
      <c r="S35" s="17" t="s">
        <v>33</v>
      </c>
      <c r="T35" s="22">
        <v>75</v>
      </c>
      <c r="U35" s="21">
        <v>95.878</v>
      </c>
    </row>
    <row r="36" spans="1:21" ht="15.75" thickTop="1">
      <c r="B36" s="4">
        <f>SUBTOTAL(9,B2:B35)</f>
        <v>1208.8524</v>
      </c>
      <c r="C36" s="4"/>
      <c r="D36" s="4"/>
      <c r="E36" s="4">
        <f t="shared" ref="E36:M36" si="1">SUBTOTAL(9,E2:E35)</f>
        <v>45000</v>
      </c>
      <c r="F36" s="4">
        <f t="shared" si="1"/>
        <v>351775</v>
      </c>
      <c r="G36" s="4">
        <f t="shared" si="1"/>
        <v>595009.80000000005</v>
      </c>
      <c r="H36" s="4">
        <f t="shared" si="1"/>
        <v>1224477.6500000004</v>
      </c>
      <c r="I36" s="4">
        <f t="shared" si="1"/>
        <v>55000</v>
      </c>
      <c r="J36" s="4">
        <f t="shared" si="1"/>
        <v>497034</v>
      </c>
      <c r="K36" s="4">
        <f t="shared" si="1"/>
        <v>35</v>
      </c>
      <c r="L36" s="4">
        <f t="shared" si="1"/>
        <v>103.45</v>
      </c>
      <c r="M36" s="4">
        <f t="shared" si="1"/>
        <v>71040</v>
      </c>
      <c r="N36">
        <f>SUBTOTAL(9,N2:N35)</f>
        <v>946.22250000000008</v>
      </c>
      <c r="R36" s="18">
        <v>192.154</v>
      </c>
      <c r="S36" s="19" t="s">
        <v>33</v>
      </c>
      <c r="T36" s="20">
        <v>75</v>
      </c>
      <c r="U36" s="18">
        <v>192.154</v>
      </c>
    </row>
    <row r="37" spans="1:21">
      <c r="R37" s="21">
        <v>38.42</v>
      </c>
      <c r="S37" s="17" t="s">
        <v>33</v>
      </c>
      <c r="T37" s="22">
        <v>75</v>
      </c>
      <c r="U37" s="21">
        <v>38.42</v>
      </c>
    </row>
    <row r="38" spans="1:21">
      <c r="I38">
        <f>I36+J36</f>
        <v>552034</v>
      </c>
      <c r="R38" s="23">
        <v>0.10299999999999999</v>
      </c>
      <c r="S38" s="25" t="s">
        <v>33</v>
      </c>
      <c r="T38" s="24">
        <v>92</v>
      </c>
      <c r="U38" s="23">
        <v>0.10299999999999999</v>
      </c>
    </row>
    <row r="39" spans="1:21">
      <c r="D39" t="s">
        <v>61</v>
      </c>
      <c r="E39">
        <f>E36+F36+G36</f>
        <v>991784.8</v>
      </c>
      <c r="H39">
        <f>H38-H36-K36-L36-M36</f>
        <v>-1295656.1000000003</v>
      </c>
      <c r="R39" s="26">
        <f>SUBTOTAL(9,Tabela3[Dół])</f>
        <v>1295.6550000000002</v>
      </c>
      <c r="S39" s="26"/>
      <c r="T39" s="26"/>
      <c r="U39" s="26">
        <f>SUBTOTAL(9,Tabela3[Nowy])</f>
        <v>1295.6560000000002</v>
      </c>
    </row>
    <row r="40" spans="1:21">
      <c r="D40" t="s">
        <v>53</v>
      </c>
      <c r="E40" s="27">
        <f>H36+K36+L36+M36</f>
        <v>1295656.1000000003</v>
      </c>
    </row>
    <row r="41" spans="1:21">
      <c r="D41" t="s">
        <v>67</v>
      </c>
      <c r="E41">
        <f>I36+J36</f>
        <v>552034</v>
      </c>
    </row>
    <row r="42" spans="1:21">
      <c r="R42" t="s">
        <v>30</v>
      </c>
    </row>
    <row r="43" spans="1:21" ht="15">
      <c r="A43" s="8"/>
      <c r="B43" s="8"/>
      <c r="C43" s="8"/>
      <c r="D43" s="8"/>
      <c r="E43" s="8"/>
      <c r="F43" s="8"/>
      <c r="G43" s="8"/>
      <c r="R43" t="s">
        <v>73</v>
      </c>
      <c r="S43">
        <v>43.082000000000001</v>
      </c>
    </row>
    <row r="44" spans="1:21" ht="15">
      <c r="A44" s="8"/>
      <c r="B44" s="8"/>
      <c r="C44" s="8"/>
      <c r="D44" s="8"/>
      <c r="E44" s="8"/>
      <c r="F44" s="8"/>
      <c r="G44" s="8"/>
      <c r="R44" t="s">
        <v>74</v>
      </c>
      <c r="S44">
        <v>43.081000000000003</v>
      </c>
    </row>
    <row r="45" spans="1:21" ht="15">
      <c r="A45" s="8"/>
      <c r="B45" s="8"/>
      <c r="C45" s="8"/>
      <c r="D45" s="8"/>
      <c r="E45" s="8"/>
      <c r="F45" s="8"/>
      <c r="G45" s="8"/>
      <c r="R45" t="s">
        <v>29</v>
      </c>
      <c r="T45">
        <v>47</v>
      </c>
    </row>
    <row r="46" spans="1:21" ht="15">
      <c r="A46" s="8"/>
      <c r="B46" s="8"/>
      <c r="C46" s="8"/>
      <c r="D46" s="8"/>
      <c r="E46" s="8"/>
      <c r="F46" s="8"/>
      <c r="G46" s="8"/>
      <c r="J46" s="7">
        <v>739.50390000000004</v>
      </c>
      <c r="K46" s="10" t="s">
        <v>17</v>
      </c>
      <c r="R46" t="s">
        <v>73</v>
      </c>
      <c r="S46">
        <v>855.28499999999997</v>
      </c>
      <c r="T46">
        <v>11.294</v>
      </c>
    </row>
    <row r="47" spans="1:21" ht="15">
      <c r="A47" t="s">
        <v>45</v>
      </c>
      <c r="B47" s="8"/>
      <c r="C47" s="8"/>
      <c r="D47" s="8"/>
      <c r="E47" s="8">
        <v>3.5000000000000003E-2</v>
      </c>
      <c r="F47" s="8"/>
      <c r="G47" s="8"/>
      <c r="J47" s="7">
        <v>79.540499999999994</v>
      </c>
      <c r="K47" s="10" t="s">
        <v>18</v>
      </c>
      <c r="R47" t="s">
        <v>74</v>
      </c>
      <c r="S47">
        <v>855.28399999999999</v>
      </c>
      <c r="T47">
        <v>11.292999999999999</v>
      </c>
    </row>
    <row r="48" spans="1:21" ht="15">
      <c r="A48" t="s">
        <v>2</v>
      </c>
      <c r="B48" s="8"/>
      <c r="C48" s="8"/>
      <c r="D48" s="8"/>
      <c r="E48" s="8">
        <v>95.878</v>
      </c>
      <c r="F48" s="8"/>
      <c r="G48" s="8"/>
      <c r="J48" s="7">
        <v>73.964799999999997</v>
      </c>
      <c r="K48" s="10" t="s">
        <v>19</v>
      </c>
      <c r="N48" s="8"/>
      <c r="O48" s="8"/>
    </row>
    <row r="49" spans="1:15" ht="15">
      <c r="A49" t="s">
        <v>16</v>
      </c>
      <c r="C49" s="8">
        <v>0.17979999999999999</v>
      </c>
      <c r="D49" s="8"/>
      <c r="E49" s="8">
        <v>192.154</v>
      </c>
      <c r="F49" s="8"/>
      <c r="G49" s="8"/>
      <c r="J49" s="7">
        <v>72.0381</v>
      </c>
      <c r="K49" s="10" t="s">
        <v>3</v>
      </c>
      <c r="N49" s="8"/>
      <c r="O49" s="8"/>
    </row>
    <row r="50" spans="1:15" ht="15">
      <c r="A50" t="s">
        <v>1</v>
      </c>
      <c r="C50" s="8"/>
      <c r="D50" s="8"/>
      <c r="E50" s="8">
        <v>38.42</v>
      </c>
      <c r="F50" s="8"/>
      <c r="G50" s="8"/>
      <c r="J50" s="7">
        <v>78.450800000000001</v>
      </c>
      <c r="K50" s="10" t="s">
        <v>21</v>
      </c>
      <c r="N50" s="8"/>
      <c r="O50" s="8"/>
    </row>
    <row r="51" spans="1:15" ht="15">
      <c r="A51" t="s">
        <v>0</v>
      </c>
      <c r="C51" s="8">
        <v>817.83989999999994</v>
      </c>
      <c r="D51" s="8"/>
      <c r="E51" s="8">
        <v>0.10299999999999999</v>
      </c>
      <c r="F51" s="8"/>
      <c r="G51" s="8"/>
      <c r="J51" s="7">
        <v>32.651699999999998</v>
      </c>
      <c r="K51" s="10" t="s">
        <v>22</v>
      </c>
      <c r="N51" s="8"/>
      <c r="O51" s="8"/>
    </row>
    <row r="52" spans="1:15" ht="15">
      <c r="E52">
        <f>SUM(E47:E51)</f>
        <v>326.59000000000003</v>
      </c>
      <c r="J52">
        <f>SUM(J46:J51)</f>
        <v>1076.1497999999999</v>
      </c>
      <c r="N52" s="8"/>
      <c r="O52" s="8"/>
    </row>
    <row r="53" spans="1:15" ht="15">
      <c r="N53" s="8"/>
      <c r="O53" s="8"/>
    </row>
  </sheetData>
  <pageMargins left="0" right="0" top="0" bottom="0" header="0.31496062992125984" footer="0.31496062992125984"/>
  <pageSetup paperSize="9" scale="85" orientation="landscape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J24" sqref="J24"/>
    </sheetView>
  </sheetViews>
  <sheetFormatPr defaultRowHeight="14.25"/>
  <cols>
    <col min="1" max="1" width="12" customWidth="1"/>
    <col min="3" max="3" width="10.125" customWidth="1"/>
  </cols>
  <sheetData>
    <row r="1" spans="1:4">
      <c r="A1" t="s">
        <v>53</v>
      </c>
      <c r="B1" t="s">
        <v>63</v>
      </c>
      <c r="C1" t="s">
        <v>64</v>
      </c>
    </row>
    <row r="2" spans="1:4">
      <c r="A2">
        <v>11.292999999999999</v>
      </c>
      <c r="B2" t="s">
        <v>29</v>
      </c>
      <c r="C2">
        <v>47</v>
      </c>
      <c r="D2">
        <f>SUM(A2:A12)</f>
        <v>1295.6550000000002</v>
      </c>
    </row>
    <row r="3" spans="1:4">
      <c r="A3">
        <v>248.64099999999999</v>
      </c>
      <c r="B3" t="s">
        <v>29</v>
      </c>
      <c r="C3">
        <v>75</v>
      </c>
    </row>
    <row r="4" spans="1:4">
      <c r="A4">
        <v>595.01</v>
      </c>
      <c r="B4" t="s">
        <v>29</v>
      </c>
      <c r="C4">
        <v>97</v>
      </c>
    </row>
    <row r="5" spans="1:4">
      <c r="A5">
        <v>0.34</v>
      </c>
      <c r="B5" t="s">
        <v>29</v>
      </c>
      <c r="C5">
        <v>97</v>
      </c>
    </row>
    <row r="6" spans="1:4">
      <c r="A6">
        <v>70.7</v>
      </c>
      <c r="B6" t="s">
        <v>31</v>
      </c>
      <c r="C6">
        <v>77</v>
      </c>
    </row>
    <row r="7" spans="1:4">
      <c r="A7">
        <v>43.081000000000003</v>
      </c>
      <c r="B7" t="s">
        <v>30</v>
      </c>
      <c r="C7">
        <v>47</v>
      </c>
    </row>
    <row r="8" spans="1:4">
      <c r="A8">
        <v>3.5000000000000003E-2</v>
      </c>
      <c r="B8" t="s">
        <v>33</v>
      </c>
      <c r="C8">
        <v>57</v>
      </c>
    </row>
    <row r="9" spans="1:4">
      <c r="A9">
        <v>95.878</v>
      </c>
      <c r="B9" t="s">
        <v>33</v>
      </c>
      <c r="C9">
        <v>75</v>
      </c>
    </row>
    <row r="10" spans="1:4">
      <c r="A10">
        <v>192.154</v>
      </c>
      <c r="B10" t="s">
        <v>33</v>
      </c>
      <c r="C10">
        <v>75</v>
      </c>
    </row>
    <row r="11" spans="1:4">
      <c r="A11">
        <v>38.42</v>
      </c>
      <c r="B11" t="s">
        <v>33</v>
      </c>
      <c r="C11">
        <v>75</v>
      </c>
    </row>
    <row r="12" spans="1:4">
      <c r="A12">
        <v>0.10299999999999999</v>
      </c>
      <c r="B12" t="s">
        <v>33</v>
      </c>
      <c r="C12">
        <v>92</v>
      </c>
    </row>
    <row r="14" spans="1:4">
      <c r="A14">
        <f>SUBTOTAL(9,A2:A12)</f>
        <v>1295.6550000000002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7" zoomScale="70" zoomScaleNormal="70" workbookViewId="0">
      <selection activeCell="E6" sqref="E6"/>
    </sheetView>
  </sheetViews>
  <sheetFormatPr defaultRowHeight="14.25"/>
  <cols>
    <col min="1" max="1" width="66.625" customWidth="1"/>
    <col min="2" max="2" width="36.375" customWidth="1"/>
  </cols>
  <sheetData>
    <row r="1" spans="1:9" ht="15.75">
      <c r="A1" s="13" t="s">
        <v>47</v>
      </c>
      <c r="B1" s="12">
        <v>30000</v>
      </c>
    </row>
    <row r="2" spans="1:9" ht="15.75">
      <c r="A2" s="11" t="s">
        <v>89</v>
      </c>
      <c r="B2" s="6">
        <v>100000</v>
      </c>
    </row>
    <row r="3" spans="1:9" ht="31.5">
      <c r="A3" s="11" t="s">
        <v>95</v>
      </c>
      <c r="B3" s="6">
        <v>420000</v>
      </c>
      <c r="I3" s="1"/>
    </row>
    <row r="4" spans="1:9" ht="31.5">
      <c r="A4" s="11" t="s">
        <v>90</v>
      </c>
      <c r="B4" s="6">
        <v>2693000</v>
      </c>
    </row>
    <row r="5" spans="1:9" ht="15.75">
      <c r="A5" s="11" t="s">
        <v>91</v>
      </c>
      <c r="B5" s="6">
        <v>5000000</v>
      </c>
    </row>
    <row r="6" spans="1:9" ht="33" customHeight="1">
      <c r="A6" s="11" t="s">
        <v>92</v>
      </c>
      <c r="B6" s="6">
        <v>9500000</v>
      </c>
    </row>
    <row r="7" spans="1:9" ht="15.75">
      <c r="A7" s="11" t="s">
        <v>93</v>
      </c>
      <c r="B7" s="6">
        <v>22500000</v>
      </c>
    </row>
    <row r="8" spans="1:9" ht="15.75">
      <c r="A8" s="11" t="s">
        <v>94</v>
      </c>
      <c r="B8" s="6">
        <v>23109000</v>
      </c>
    </row>
    <row r="10" spans="1:9">
      <c r="B10" s="5">
        <f>SUM(B1:B9)</f>
        <v>63352000</v>
      </c>
    </row>
    <row r="11" spans="1:9">
      <c r="A11">
        <v>81.290499999999994</v>
      </c>
      <c r="B11" s="5">
        <f t="shared" ref="B11:B15" si="0">A11/$A$16*100</f>
        <v>25.312630392407186</v>
      </c>
    </row>
    <row r="12" spans="1:9">
      <c r="A12">
        <v>73.9846</v>
      </c>
      <c r="B12" s="5">
        <f t="shared" si="0"/>
        <v>23.03768379490948</v>
      </c>
    </row>
    <row r="13" spans="1:9">
      <c r="A13">
        <v>71.198700000000002</v>
      </c>
      <c r="B13" s="5">
        <f t="shared" si="0"/>
        <v>22.170196732950124</v>
      </c>
    </row>
    <row r="14" spans="1:9">
      <c r="A14">
        <v>62.020499999999998</v>
      </c>
      <c r="B14" s="5">
        <f t="shared" si="0"/>
        <v>19.312244275189478</v>
      </c>
    </row>
    <row r="15" spans="1:9">
      <c r="A15">
        <v>32.651699999999998</v>
      </c>
      <c r="B15" s="5">
        <f t="shared" si="0"/>
        <v>10.167244804543726</v>
      </c>
    </row>
    <row r="16" spans="1:9">
      <c r="A16">
        <f>SUM(A10:A15)</f>
        <v>321.14600000000002</v>
      </c>
    </row>
  </sheetData>
  <pageMargins left="0.7" right="0.7" top="0.75" bottom="0.75" header="0.3" footer="0.3"/>
  <pageSetup paperSize="9" orientation="portrait" verticalDpi="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Władanie</vt:lpstr>
      <vt:lpstr>Podmioty wykres</vt:lpstr>
      <vt:lpstr>Podmioty</vt:lpstr>
      <vt:lpstr>Arkusz1</vt:lpstr>
      <vt:lpstr>Akcje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Bugaj</dc:creator>
  <cp:lastModifiedBy>Rogóż, Agnieszka</cp:lastModifiedBy>
  <cp:lastPrinted>2018-03-20T08:30:17Z</cp:lastPrinted>
  <dcterms:created xsi:type="dcterms:W3CDTF">2012-03-06T08:14:01Z</dcterms:created>
  <dcterms:modified xsi:type="dcterms:W3CDTF">2018-03-28T11:52:09Z</dcterms:modified>
</cp:coreProperties>
</file>